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Jezírko\vyrábění-budování-opravy\zateplení budov A a B\zateplení AaB - 2024\final2024-4\Objekt B\VÝKAZ VÝMĚR\"/>
    </mc:Choice>
  </mc:AlternateContent>
  <bookViews>
    <workbookView xWindow="-122" yWindow="-122" windowWidth="24235" windowHeight="13014" firstSheet="1" activeTab="5"/>
  </bookViews>
  <sheets>
    <sheet name="Pokyny pro vyplnění" sheetId="11" r:id="rId1"/>
    <sheet name="Stavba" sheetId="1" r:id="rId2"/>
    <sheet name="VzorPolozky" sheetId="10" state="hidden" r:id="rId3"/>
    <sheet name="položkový rozpočet - stavba" sheetId="12" r:id="rId4"/>
    <sheet name="dílčí Elektro rek" sheetId="13" r:id="rId5"/>
    <sheet name="dílčí Elektro položkový" sheetId="14" r:id="rId6"/>
  </sheets>
  <externalReferences>
    <externalReference r:id="rId7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'položkový rozpočet - stavba'!$1:$7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5">'dílčí Elektro položkový'!$A$1:$G$80</definedName>
    <definedName name="_xlnm.Print_Area" localSheetId="3">'položkový rozpočet - stavba'!$A$1:$Y$155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7" i="14" l="1"/>
  <c r="G76" i="14"/>
  <c r="G75" i="14"/>
  <c r="G74" i="14"/>
  <c r="G73" i="14"/>
  <c r="G72" i="14"/>
  <c r="G71" i="14"/>
  <c r="G78" i="14" s="1"/>
  <c r="D71" i="14"/>
  <c r="G67" i="14"/>
  <c r="G66" i="14"/>
  <c r="G65" i="14"/>
  <c r="G64" i="14"/>
  <c r="G63" i="14"/>
  <c r="G62" i="14"/>
  <c r="G60" i="14"/>
  <c r="G59" i="14"/>
  <c r="G58" i="14"/>
  <c r="G57" i="14"/>
  <c r="G56" i="14"/>
  <c r="G55" i="14"/>
  <c r="G50" i="14"/>
  <c r="G49" i="14"/>
  <c r="G48" i="14"/>
  <c r="G51" i="14" s="1"/>
  <c r="G43" i="14"/>
  <c r="G42" i="14"/>
  <c r="G41" i="14"/>
  <c r="G39" i="14"/>
  <c r="G37" i="14"/>
  <c r="G35" i="14"/>
  <c r="G30" i="14"/>
  <c r="G29" i="14"/>
  <c r="G31" i="14" s="1"/>
  <c r="G25" i="14"/>
  <c r="G26" i="14" s="1"/>
  <c r="G21" i="14"/>
  <c r="G20" i="14"/>
  <c r="G22" i="14" s="1"/>
  <c r="G15" i="14"/>
  <c r="G14" i="14"/>
  <c r="G13" i="14"/>
  <c r="G9" i="14"/>
  <c r="G7" i="14"/>
  <c r="G8" i="12"/>
  <c r="I49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Q17" i="12"/>
  <c r="V17" i="12"/>
  <c r="G18" i="12"/>
  <c r="M18" i="12" s="1"/>
  <c r="I18" i="12"/>
  <c r="I17" i="12" s="1"/>
  <c r="K18" i="12"/>
  <c r="K17" i="12" s="1"/>
  <c r="O18" i="12"/>
  <c r="Q18" i="12"/>
  <c r="V18" i="12"/>
  <c r="G20" i="12"/>
  <c r="I20" i="12"/>
  <c r="K20" i="12"/>
  <c r="O20" i="12"/>
  <c r="Q20" i="12"/>
  <c r="V20" i="12"/>
  <c r="G21" i="12"/>
  <c r="M21" i="12" s="1"/>
  <c r="I21" i="12"/>
  <c r="K21" i="12"/>
  <c r="O21" i="12"/>
  <c r="O17" i="12" s="1"/>
  <c r="Q21" i="12"/>
  <c r="V21" i="12"/>
  <c r="G23" i="12"/>
  <c r="M23" i="12" s="1"/>
  <c r="I23" i="12"/>
  <c r="K23" i="12"/>
  <c r="O23" i="12"/>
  <c r="Q23" i="12"/>
  <c r="V23" i="12"/>
  <c r="K24" i="12"/>
  <c r="Q24" i="12"/>
  <c r="G25" i="12"/>
  <c r="G24" i="12" s="1"/>
  <c r="I51" i="1" s="1"/>
  <c r="I25" i="12"/>
  <c r="I24" i="12" s="1"/>
  <c r="K25" i="12"/>
  <c r="O25" i="12"/>
  <c r="O24" i="12" s="1"/>
  <c r="Q25" i="12"/>
  <c r="V25" i="12"/>
  <c r="V24" i="12" s="1"/>
  <c r="G28" i="12"/>
  <c r="I28" i="12"/>
  <c r="I27" i="12" s="1"/>
  <c r="K28" i="12"/>
  <c r="O28" i="12"/>
  <c r="Q28" i="12"/>
  <c r="V28" i="12"/>
  <c r="V27" i="12" s="1"/>
  <c r="G30" i="12"/>
  <c r="M30" i="12" s="1"/>
  <c r="I30" i="12"/>
  <c r="K30" i="12"/>
  <c r="K27" i="12" s="1"/>
  <c r="O30" i="12"/>
  <c r="O27" i="12" s="1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Q27" i="12" s="1"/>
  <c r="V38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I53" i="1" s="1"/>
  <c r="Q70" i="12"/>
  <c r="V70" i="12"/>
  <c r="G71" i="12"/>
  <c r="M71" i="12" s="1"/>
  <c r="M70" i="12" s="1"/>
  <c r="I71" i="12"/>
  <c r="I70" i="12" s="1"/>
  <c r="K71" i="12"/>
  <c r="K70" i="12" s="1"/>
  <c r="O71" i="12"/>
  <c r="O70" i="12" s="1"/>
  <c r="Q71" i="12"/>
  <c r="V71" i="12"/>
  <c r="G72" i="12"/>
  <c r="I54" i="1" s="1"/>
  <c r="K72" i="12"/>
  <c r="Q72" i="12"/>
  <c r="G73" i="12"/>
  <c r="M73" i="12" s="1"/>
  <c r="M72" i="12" s="1"/>
  <c r="I73" i="12"/>
  <c r="I72" i="12" s="1"/>
  <c r="K73" i="12"/>
  <c r="O73" i="12"/>
  <c r="O72" i="12" s="1"/>
  <c r="Q73" i="12"/>
  <c r="V73" i="12"/>
  <c r="V72" i="12" s="1"/>
  <c r="G76" i="12"/>
  <c r="G75" i="12" s="1"/>
  <c r="I55" i="1" s="1"/>
  <c r="I76" i="12"/>
  <c r="I75" i="12" s="1"/>
  <c r="K76" i="12"/>
  <c r="O76" i="12"/>
  <c r="Q76" i="12"/>
  <c r="Q75" i="12" s="1"/>
  <c r="V76" i="12"/>
  <c r="V75" i="12" s="1"/>
  <c r="G78" i="12"/>
  <c r="M78" i="12" s="1"/>
  <c r="I78" i="12"/>
  <c r="K78" i="12"/>
  <c r="O78" i="12"/>
  <c r="O75" i="12" s="1"/>
  <c r="Q78" i="12"/>
  <c r="V78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9" i="12"/>
  <c r="M89" i="12" s="1"/>
  <c r="I89" i="12"/>
  <c r="K89" i="12"/>
  <c r="O89" i="12"/>
  <c r="Q89" i="12"/>
  <c r="V89" i="12"/>
  <c r="G91" i="12"/>
  <c r="M91" i="12" s="1"/>
  <c r="I91" i="12"/>
  <c r="K91" i="12"/>
  <c r="K75" i="12" s="1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I56" i="1" s="1"/>
  <c r="G110" i="12"/>
  <c r="M110" i="12" s="1"/>
  <c r="I110" i="12"/>
  <c r="I109" i="12" s="1"/>
  <c r="K110" i="12"/>
  <c r="K109" i="12" s="1"/>
  <c r="O110" i="12"/>
  <c r="O109" i="12" s="1"/>
  <c r="Q110" i="12"/>
  <c r="Q109" i="12" s="1"/>
  <c r="V110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V109" i="12" s="1"/>
  <c r="O115" i="12"/>
  <c r="G116" i="12"/>
  <c r="G115" i="12" s="1"/>
  <c r="I57" i="1" s="1"/>
  <c r="I116" i="12"/>
  <c r="I115" i="12" s="1"/>
  <c r="K116" i="12"/>
  <c r="O116" i="12"/>
  <c r="Q116" i="12"/>
  <c r="Q115" i="12" s="1"/>
  <c r="V116" i="12"/>
  <c r="V115" i="12" s="1"/>
  <c r="G118" i="12"/>
  <c r="I118" i="12"/>
  <c r="K118" i="12"/>
  <c r="K115" i="12" s="1"/>
  <c r="M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I122" i="12"/>
  <c r="G123" i="12"/>
  <c r="M123" i="12" s="1"/>
  <c r="I123" i="12"/>
  <c r="K123" i="12"/>
  <c r="K122" i="12" s="1"/>
  <c r="O123" i="12"/>
  <c r="Q123" i="12"/>
  <c r="Q122" i="12" s="1"/>
  <c r="V123" i="12"/>
  <c r="V122" i="12" s="1"/>
  <c r="G125" i="12"/>
  <c r="I125" i="12"/>
  <c r="K125" i="12"/>
  <c r="M125" i="12"/>
  <c r="O125" i="12"/>
  <c r="O122" i="12" s="1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31" i="12"/>
  <c r="M131" i="12" s="1"/>
  <c r="I131" i="12"/>
  <c r="K131" i="12"/>
  <c r="O131" i="12"/>
  <c r="Q131" i="12"/>
  <c r="V131" i="12"/>
  <c r="K133" i="12"/>
  <c r="Q133" i="12"/>
  <c r="V133" i="12"/>
  <c r="I134" i="12"/>
  <c r="I133" i="12" s="1"/>
  <c r="K134" i="12"/>
  <c r="O134" i="12"/>
  <c r="O133" i="12" s="1"/>
  <c r="Q134" i="12"/>
  <c r="V134" i="12"/>
  <c r="G136" i="12"/>
  <c r="M136" i="12" s="1"/>
  <c r="I136" i="12"/>
  <c r="K136" i="12"/>
  <c r="K135" i="12" s="1"/>
  <c r="O136" i="12"/>
  <c r="Q136" i="12"/>
  <c r="Q135" i="12" s="1"/>
  <c r="V136" i="12"/>
  <c r="V135" i="12" s="1"/>
  <c r="G137" i="12"/>
  <c r="M137" i="12" s="1"/>
  <c r="I137" i="12"/>
  <c r="K137" i="12"/>
  <c r="O137" i="12"/>
  <c r="O135" i="12" s="1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I135" i="12" s="1"/>
  <c r="K142" i="12"/>
  <c r="O142" i="12"/>
  <c r="Q142" i="12"/>
  <c r="V142" i="12"/>
  <c r="G143" i="12"/>
  <c r="M143" i="12" s="1"/>
  <c r="I143" i="12"/>
  <c r="K143" i="12"/>
  <c r="O143" i="12"/>
  <c r="Q143" i="12"/>
  <c r="V143" i="12"/>
  <c r="AE145" i="12"/>
  <c r="F41" i="1" s="1"/>
  <c r="I20" i="1"/>
  <c r="J28" i="1"/>
  <c r="J26" i="1"/>
  <c r="G38" i="1"/>
  <c r="F38" i="1"/>
  <c r="J23" i="1"/>
  <c r="J24" i="1"/>
  <c r="J25" i="1"/>
  <c r="J27" i="1"/>
  <c r="E24" i="1"/>
  <c r="E26" i="1"/>
  <c r="G68" i="14" l="1"/>
  <c r="G44" i="14"/>
  <c r="G16" i="14"/>
  <c r="M122" i="12"/>
  <c r="M109" i="12"/>
  <c r="M76" i="12"/>
  <c r="M75" i="12" s="1"/>
  <c r="G27" i="12"/>
  <c r="I52" i="1" s="1"/>
  <c r="M25" i="12"/>
  <c r="M24" i="12" s="1"/>
  <c r="G17" i="12"/>
  <c r="I50" i="1" s="1"/>
  <c r="M14" i="12"/>
  <c r="F39" i="1"/>
  <c r="F40" i="1"/>
  <c r="M135" i="12"/>
  <c r="M8" i="12"/>
  <c r="G135" i="12"/>
  <c r="I60" i="1" s="1"/>
  <c r="I19" i="1" s="1"/>
  <c r="G122" i="12"/>
  <c r="I58" i="1" s="1"/>
  <c r="I17" i="1" s="1"/>
  <c r="M116" i="12"/>
  <c r="M115" i="12" s="1"/>
  <c r="M28" i="12"/>
  <c r="M27" i="12" s="1"/>
  <c r="M20" i="12"/>
  <c r="M17" i="12" s="1"/>
  <c r="G80" i="14" l="1"/>
  <c r="F13" i="13" s="1"/>
  <c r="F15" i="13" s="1"/>
  <c r="I16" i="1"/>
  <c r="F42" i="1"/>
  <c r="F14" i="13" l="1"/>
  <c r="F16" i="13" s="1"/>
  <c r="E19" i="13" s="1"/>
  <c r="F19" i="13" s="1"/>
  <c r="F21" i="13" s="1"/>
  <c r="F22" i="13" s="1"/>
  <c r="G23" i="1"/>
  <c r="A23" i="1" s="1"/>
  <c r="G24" i="1" s="1"/>
  <c r="F134" i="12" l="1"/>
  <c r="G134" i="12" s="1"/>
  <c r="G133" i="12"/>
  <c r="I59" i="1" s="1"/>
  <c r="A24" i="1"/>
  <c r="M134" i="12" l="1"/>
  <c r="M133" i="12" s="1"/>
  <c r="AF145" i="12"/>
  <c r="G145" i="12"/>
  <c r="I18" i="1"/>
  <c r="I21" i="1" s="1"/>
  <c r="I61" i="1"/>
  <c r="G40" i="1" l="1"/>
  <c r="H40" i="1" s="1"/>
  <c r="I40" i="1" s="1"/>
  <c r="G39" i="1"/>
  <c r="G41" i="1"/>
  <c r="H41" i="1" s="1"/>
  <c r="I41" i="1" s="1"/>
  <c r="J60" i="1"/>
  <c r="J53" i="1"/>
  <c r="J55" i="1"/>
  <c r="J58" i="1"/>
  <c r="J50" i="1"/>
  <c r="J59" i="1"/>
  <c r="J52" i="1"/>
  <c r="J56" i="1"/>
  <c r="J57" i="1"/>
  <c r="J54" i="1"/>
  <c r="J51" i="1"/>
  <c r="J49" i="1"/>
  <c r="G42" i="1" l="1"/>
  <c r="H39" i="1"/>
  <c r="J61" i="1"/>
  <c r="H42" i="1" l="1"/>
  <c r="I39" i="1"/>
  <c r="I42" i="1" s="1"/>
  <c r="G25" i="1"/>
  <c r="A25" i="1" s="1"/>
  <c r="G26" i="1" s="1"/>
  <c r="A27" i="1" s="1"/>
  <c r="G28" i="1"/>
  <c r="A26" i="1" l="1"/>
  <c r="J39" i="1"/>
  <c r="J42" i="1" s="1"/>
  <c r="J40" i="1"/>
  <c r="J41" i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guziu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<sst xmlns="http://schemas.openxmlformats.org/spreadsheetml/2006/main" count="1032" uniqueCount="422">
  <si>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</si>
  <si>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</si>
  <si>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</si>
  <si>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</si>
  <si>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</si>
  <si>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</si>
  <si>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</si>
  <si>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</si>
  <si>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</si>
  <si>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</si>
  <si>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</si>
  <si>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</si>
  <si>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</si>
  <si>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</si>
  <si>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</si>
  <si>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</si>
  <si>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</si>
  <si>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</si>
  <si>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</si>
  <si>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</si>
  <si>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</si>
  <si>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</si>
  <si>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</si>
  <si>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</si>
  <si>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</si>
  <si>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</si>
  <si>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</si>
  <si>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</si>
  <si>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</si>
  <si>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</si>
  <si>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</si>
  <si>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</si>
  <si>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</si>
  <si>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</si>
  <si>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</si>
  <si>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</si>
  <si>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</si>
  <si>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</si>
  <si>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</si>
  <si>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</si>
  <si>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</si>
  <si>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</si>
  <si>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</si>
  <si>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9981/03</t>
  </si>
  <si>
    <t>Zateplení objektu B</t>
  </si>
  <si>
    <t>01</t>
  </si>
  <si>
    <t>Lipka, školské zařízení pro envir.vzdělávání, Brno</t>
  </si>
  <si>
    <t>Objekt:</t>
  </si>
  <si>
    <t>Rozpočet:</t>
  </si>
  <si>
    <t>9981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</si>
  <si>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</si>
  <si>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</si>
  <si>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</si>
  <si>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</si>
  <si>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</si>
  <si>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</si>
  <si>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</si>
  <si>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</si>
  <si>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</si>
  <si>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</t>
  </si>
  <si>
    <t>Úpravy povrchu,podlahy</t>
  </si>
  <si>
    <t>9</t>
  </si>
  <si>
    <t>Ostatní konstrukce, bourání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</si>
  <si>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</si>
  <si>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</si>
  <si>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</si>
  <si>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</si>
  <si>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</si>
  <si>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</si>
  <si>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</si>
  <si>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</si>
  <si>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</si>
  <si>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</si>
  <si>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</si>
  <si>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</si>
  <si>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</si>
  <si>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</si>
  <si>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</si>
  <si>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</si>
  <si>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</si>
  <si>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</si>
  <si>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</si>
  <si>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</si>
  <si>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</si>
  <si>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</si>
  <si>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</si>
  <si>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</si>
  <si>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</si>
  <si>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</si>
  <si>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</si>
  <si>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</si>
  <si>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</si>
  <si>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</si>
  <si>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</si>
  <si>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</si>
  <si>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</si>
  <si>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</si>
  <si>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</si>
  <si>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</si>
  <si>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</si>
  <si>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</si>
  <si>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</si>
  <si>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</si>
  <si>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</si>
  <si>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</si>
  <si>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</si>
  <si>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</si>
  <si>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139601101R00</t>
  </si>
  <si>
    <t>Ruční výkop jam, rýh a šachet v hornině tř. 1 - 2</t>
  </si>
  <si>
    <t>m3</t>
  </si>
  <si>
    <t>RTS 24/ I</t>
  </si>
  <si>
    <t>Práce</t>
  </si>
  <si>
    <t>Běžná</t>
  </si>
  <si>
    <t>POL1_1</t>
  </si>
  <si>
    <t>(5,3+9+1,5+7,8+2)*0,75*0,8</t>
  </si>
  <si>
    <t>VV</t>
  </si>
  <si>
    <t>162701105R00</t>
  </si>
  <si>
    <t>Vodorovné přemístění výkopku z hor.1-4 do 10000 m</t>
  </si>
  <si>
    <t>15,36-10,208</t>
  </si>
  <si>
    <t>171201201R00</t>
  </si>
  <si>
    <t>Uložení sypaniny na skl.-sypanina na výšku přes 2m</t>
  </si>
  <si>
    <t>174101101R00</t>
  </si>
  <si>
    <t>Zásyp jam, rýh, šachet se zhutněním</t>
  </si>
  <si>
    <t>(5,3+9+1,5+7,8+2)*0,725*0,55</t>
  </si>
  <si>
    <t>199000002R00</t>
  </si>
  <si>
    <t>Poplatek za skládku horniny 1- 4, č. dle katal. odpadů 17 05 04</t>
  </si>
  <si>
    <t>POL1_</t>
  </si>
  <si>
    <t>342264051RT2</t>
  </si>
  <si>
    <t>Podhled sádrokartonový na zavěšenou ocel. konstr. desky protipožární tl. 12,5 mm, bez izolace</t>
  </si>
  <si>
    <t>m2</t>
  </si>
  <si>
    <t>POL1_0</t>
  </si>
  <si>
    <t>7,2*(3+5,5)</t>
  </si>
  <si>
    <t>342265991R00</t>
  </si>
  <si>
    <t>Příplatek k úpravě podkroví za tloušťku desek 15mm</t>
  </si>
  <si>
    <t>30001</t>
  </si>
  <si>
    <t>Zateplení obv.stěny - vod.latě 100/50, sv. 25/50 Isover Woodsil tl.100, dif.fólie, dř.obklad tl.35mm, nátěr</t>
  </si>
  <si>
    <t>Vlastní</t>
  </si>
  <si>
    <t>Indiv</t>
  </si>
  <si>
    <t>214,14-4,97*2,85</t>
  </si>
  <si>
    <t>30002</t>
  </si>
  <si>
    <t>Zateplení obv.stěny - trámy 100/100+uzavř.botky Isover Woodsil tl.100, záklop hydrofobní deskou tl.18mm</t>
  </si>
  <si>
    <t>622432112R00</t>
  </si>
  <si>
    <t>Omítka stěn soklová</t>
  </si>
  <si>
    <t>(5,3+9+1,5+7,8+1,5)*0,3</t>
  </si>
  <si>
    <t>113107520R00</t>
  </si>
  <si>
    <t>Odstranění podkladu pl. 50 m2,kam.drcené tl.20 cm</t>
  </si>
  <si>
    <t>(5,3+9+1,5+7,8+2)*0,5</t>
  </si>
  <si>
    <t>631571002R00</t>
  </si>
  <si>
    <t>Násyp z kameniva těženého 0 - 4, tř. I</t>
  </si>
  <si>
    <t>(5,3+9+1,5+7,8+1,5)*0,58*0,25</t>
  </si>
  <si>
    <t>917862111R00</t>
  </si>
  <si>
    <t>Osazení stojat. obrub.bet. s opěrou,lože z C 12/15</t>
  </si>
  <si>
    <t>m</t>
  </si>
  <si>
    <t>5,3+9+1,5+7,8+2</t>
  </si>
  <si>
    <t>713103122R00</t>
  </si>
  <si>
    <t>Odstranění tepelné izolace stěn, volně uložené, z desek minerálních, tl. 100 - 200 mm</t>
  </si>
  <si>
    <t>4,97*2,85</t>
  </si>
  <si>
    <t>713300821R00</t>
  </si>
  <si>
    <t>Odstranění tepelné izolace z pásů ploch rovných</t>
  </si>
  <si>
    <t>POL1_7</t>
  </si>
  <si>
    <t>7,8*6+9*4,8+7,2*(3,3+5,5)</t>
  </si>
  <si>
    <t>762521812R00</t>
  </si>
  <si>
    <t>Demontáž podlah bez polštářů z prken tl. do 5 cm</t>
  </si>
  <si>
    <t>(7,5+7,5+8,2)*0,5</t>
  </si>
  <si>
    <t>762841821R00</t>
  </si>
  <si>
    <t>Demontáž podbíjení obkladů stropů</t>
  </si>
  <si>
    <t>7,5*1,5*2+7,2*1,5</t>
  </si>
  <si>
    <t>7,8*0,5*2+5,8*0,5+9*0,5+1,5*0,5*2+7,5*0,5+6*0,5*2+4*0,5*2</t>
  </si>
  <si>
    <t>764410850R00</t>
  </si>
  <si>
    <t>Demontáž oplechování parapetů,rš od 100 do 330 mm</t>
  </si>
  <si>
    <t>1,16*21+1*2</t>
  </si>
  <si>
    <t>764454801R00</t>
  </si>
  <si>
    <t>Demontáž odpadních trub kruhových,D 75 a 100 mm</t>
  </si>
  <si>
    <t>5+4,1+3,8</t>
  </si>
  <si>
    <t>766411821R00</t>
  </si>
  <si>
    <t>Demontáž obložení stěn palubkami</t>
  </si>
  <si>
    <t>6*2*3,1-1,2*1,8*4-1,9*2,4*2</t>
  </si>
  <si>
    <t>9*2*3,1*2-1,2*2,4-1,2-1,6*6+4,8*3,1</t>
  </si>
  <si>
    <t>7,8*4,2-1,2*1,6*4-1,2*2,4+1,5*4,2*2+6,3*2*2+4,8*1,1/2*2</t>
  </si>
  <si>
    <t>7,8*2,5-1,2*0,6*4</t>
  </si>
  <si>
    <t>766411822R00</t>
  </si>
  <si>
    <t>Demontáž podkladových roštů obložení stěn</t>
  </si>
  <si>
    <t>979011111R00</t>
  </si>
  <si>
    <t>Svislá doprava suti a vybour. hmot za 2.NP a 1.PP</t>
  </si>
  <si>
    <t>t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</si>
  <si>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</si>
  <si>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</si>
  <si>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</si>
  <si>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</si>
  <si>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</si>
  <si>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</si>
  <si>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</si>
  <si>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</si>
  <si>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</si>
  <si>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</si>
  <si>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979093111R00</t>
  </si>
  <si>
    <t>Uložení suti na skládku bez zhutnění</t>
  </si>
  <si>
    <t>763421812R00</t>
  </si>
  <si>
    <t>Demontáž podhledů sádrokartonových dřevěných obkladů</t>
  </si>
  <si>
    <t>7,2*4,3+7,2*1,65+8,7*4,2</t>
  </si>
  <si>
    <t>90001</t>
  </si>
  <si>
    <t>Zkrácení oplocení</t>
  </si>
  <si>
    <t>ks</t>
  </si>
  <si>
    <t>90002</t>
  </si>
  <si>
    <t>Zkrácení boční výplně zastřešení</t>
  </si>
  <si>
    <t>90003</t>
  </si>
  <si>
    <t>Opatření větr.vzd.mezery perforovaným plechem</t>
  </si>
  <si>
    <t>7,5*2+9*2+4,8+1,5*2+7,8</t>
  </si>
  <si>
    <t>592174230R</t>
  </si>
  <si>
    <t>Obrubník chodníkový ABO 16-10 v. 250 x 80 x 1000 mm přírodní</t>
  </si>
  <si>
    <t>kus</t>
  </si>
  <si>
    <t>SPCM</t>
  </si>
  <si>
    <t>Specifikace</t>
  </si>
  <si>
    <t>POL3_</t>
  </si>
  <si>
    <t>Okapový chodník kačírek tl.50mm, kladecí vrstva tl.100mm</t>
  </si>
  <si>
    <t>R-položka</t>
  </si>
  <si>
    <t>POL12_1</t>
  </si>
  <si>
    <t>999281108R00</t>
  </si>
  <si>
    <t>Přesun hmot pro opravy a údržbu do výšky 12 m</t>
  </si>
  <si>
    <t>711140016RA0</t>
  </si>
  <si>
    <t>Izolace proti vodě vodorovná přitavená, 1x</t>
  </si>
  <si>
    <t>Agregovaná položka</t>
  </si>
  <si>
    <t>POL2_7</t>
  </si>
  <si>
    <t>(5,3+9+1,5+7,8+2)*1</t>
  </si>
  <si>
    <t>713111121R00</t>
  </si>
  <si>
    <t>Izolace tepelné stropů rovných spodem</t>
  </si>
  <si>
    <t>7,2*(3,3+5,5)*2</t>
  </si>
  <si>
    <t>713111130RT1</t>
  </si>
  <si>
    <t>Izolace tepelné stropů, vložené mezi krokve 1 vrstva - materiál ve specifikaci</t>
  </si>
  <si>
    <t>7,2*(3,3+5,5)</t>
  </si>
  <si>
    <t>7,8*6+9*4,8</t>
  </si>
  <si>
    <t>713134211R00</t>
  </si>
  <si>
    <t>Montáž parozábrany</t>
  </si>
  <si>
    <t>90+63,36</t>
  </si>
  <si>
    <t>713131130R00</t>
  </si>
  <si>
    <t>Montáž tepelné izolace stěn vložením do nosné rámové konstrukce</t>
  </si>
  <si>
    <t>RTS 14/ II</t>
  </si>
  <si>
    <t>POP</t>
  </si>
  <si>
    <t>Včetně pomocného lešení o výšce podlahy do 1900 mm a pro zatížení do 1,5 kPa.</t>
  </si>
  <si>
    <t>713131131R00</t>
  </si>
  <si>
    <t>Izolace tepelná stěn lepením</t>
  </si>
  <si>
    <t>998713102R00</t>
  </si>
  <si>
    <t>Přesun hmot pro izolace tepelné, výšky do 12 m</t>
  </si>
  <si>
    <t>71301</t>
  </si>
  <si>
    <t>Nopová fólie D+M</t>
  </si>
  <si>
    <t>(5,3+9+1,5+7,8+1,5)*0,8</t>
  </si>
  <si>
    <t>28323501</t>
  </si>
  <si>
    <t>Fólie parobrzdná vnitřní vyztužená DB+</t>
  </si>
  <si>
    <t>RTS 23/ II</t>
  </si>
  <si>
    <t>POL3_7</t>
  </si>
  <si>
    <t>153,36*1,1</t>
  </si>
  <si>
    <t>283754601</t>
  </si>
  <si>
    <t>Polystyren extrudovaný XPS 600 x 1250 mm</t>
  </si>
  <si>
    <t>25,6*0,1*1,1</t>
  </si>
  <si>
    <t>631509395R</t>
  </si>
  <si>
    <t>Deska izolační ISOVER WOODSIL, tl. 140 mm</t>
  </si>
  <si>
    <t>14,1645*1,1</t>
  </si>
  <si>
    <t>67010022R</t>
  </si>
  <si>
    <t>Rohož izolační TERMO-KONOPÍ PLUS tl. 50 mm</t>
  </si>
  <si>
    <t>RTS 22/ I</t>
  </si>
  <si>
    <t>RTS 21/ II</t>
  </si>
  <si>
    <t>90*1,1</t>
  </si>
  <si>
    <t>6*1,1*2</t>
  </si>
  <si>
    <t>67010024</t>
  </si>
  <si>
    <t>Rohož izolační TERMO-KONOPÍ PLUS tl. 75 mm</t>
  </si>
  <si>
    <t>(63,36-6)*1,1*2</t>
  </si>
  <si>
    <t>67010027</t>
  </si>
  <si>
    <t>Rohož izolační TERMO-KONOPÍ PLUS tl. 150 mm</t>
  </si>
  <si>
    <t>90*1,1*2</t>
  </si>
  <si>
    <t>67010028R</t>
  </si>
  <si>
    <t>Rohož izolační TERMO-KONOPÍ PLUS tl. 160 mm</t>
  </si>
  <si>
    <t>63,36*1,1</t>
  </si>
  <si>
    <t>762341620RT3</t>
  </si>
  <si>
    <t>Montáž bednění okapových říms z palubek pero-drážka včetně dodávky řeziva, palubky SM tl. 19 mm, nátěr</t>
  </si>
  <si>
    <t>762524104R00</t>
  </si>
  <si>
    <t>Položení podlah - opětovné</t>
  </si>
  <si>
    <t>998762102R00</t>
  </si>
  <si>
    <t>Přesun hmot pro tesařské konstrukce, výšky do 12 m</t>
  </si>
  <si>
    <t>764512250R00</t>
  </si>
  <si>
    <t>Oplechování parapetů včetně rohů z Cu, rš 330 mm</t>
  </si>
  <si>
    <t>1,16*21+1*2+3,2</t>
  </si>
  <si>
    <t>764530240R00</t>
  </si>
  <si>
    <t>Oplechování svislé stěny z Cu plechu 6/K</t>
  </si>
  <si>
    <t>764554202R00</t>
  </si>
  <si>
    <t>Odpadní trouby z Cu plechu, kruhové, D 100 mm</t>
  </si>
  <si>
    <t>998764102R00</t>
  </si>
  <si>
    <t>Přesun hmot pro klempířské konstr., výšky do 12 m</t>
  </si>
  <si>
    <t>766421212R00</t>
  </si>
  <si>
    <t>Obložení podhledů P+D - montáž</t>
  </si>
  <si>
    <t>998766102R00</t>
  </si>
  <si>
    <t>Přesun hmot pro truhlářské konstr., výšky do 12 m</t>
  </si>
  <si>
    <t>76601</t>
  </si>
  <si>
    <t>Povrchová úprava dřev.podhledu</t>
  </si>
  <si>
    <t>76611</t>
  </si>
  <si>
    <t>Výměna vnějších výplní otvorů - dmtž, mtž, dodávka likvidace, zapravení ostění, vnitřní parapet</t>
  </si>
  <si>
    <t>1,2*1,6*13+1,2*1,8*4+1,9*2,4*2</t>
  </si>
  <si>
    <t>1,2*2,4*2+3,2*1,5/2+3,14*0,475*0,475*2</t>
  </si>
  <si>
    <t>1,2*0,6*2+1,2*0,6*2-0,6*0,3/2*2</t>
  </si>
  <si>
    <t>61191741.X</t>
  </si>
  <si>
    <t>Dřevěný obklad P+D š.25 - dodávka</t>
  </si>
  <si>
    <t>(7,2*4,3+7,2*1,65+8,7*4,2)*1,1</t>
  </si>
  <si>
    <t>21001</t>
  </si>
  <si>
    <t>Elektroinstalace</t>
  </si>
  <si>
    <t>kpl</t>
  </si>
  <si>
    <t>Kalkul</t>
  </si>
  <si>
    <t>005121 R</t>
  </si>
  <si>
    <t>Zařízení staveniště</t>
  </si>
  <si>
    <t>Soubor</t>
  </si>
  <si>
    <t>VRN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</si>
  <si>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</si>
  <si>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</si>
  <si>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</si>
  <si>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</si>
  <si>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</si>
  <si>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</si>
  <si>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</si>
  <si>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</si>
  <si>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</si>
  <si>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</si>
  <si>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</si>
  <si>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</si>
  <si>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</si>
  <si>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</si>
  <si>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</si>
  <si>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</si>
  <si>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</si>
  <si>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</si>
  <si>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Nařezání izolace na potřebný rouzměr. Vložení izolace do stěny bez dodávky tepelné izolace.</t>
  </si>
  <si>
    <t>END</t>
  </si>
  <si>
    <t>Zateplení části objektu "B"</t>
  </si>
  <si>
    <t>ROZPOČET</t>
  </si>
  <si>
    <t>D.1.4.1 Elektroinstalace</t>
  </si>
  <si>
    <t>Rekapitulace rozpočtu</t>
  </si>
  <si>
    <t>Projektové a průzkumné práce</t>
  </si>
  <si>
    <t>Dokumentace skutečného provedení stavby</t>
  </si>
  <si>
    <t>Základní rozpočtové náklady</t>
  </si>
  <si>
    <t>Dodávky včetně montážních prácí a služeb části silnoproud celkem</t>
  </si>
  <si>
    <t>Mimostav. doprava 3.6% z dodávky</t>
  </si>
  <si>
    <t>PPV obor 001-025</t>
  </si>
  <si>
    <t>Daň z přidané hodnoty</t>
  </si>
  <si>
    <t>sazba DPH</t>
  </si>
  <si>
    <t xml:space="preserve">% z </t>
  </si>
  <si>
    <t>Celkem s DPH</t>
  </si>
  <si>
    <t>POLOŽKA</t>
  </si>
  <si>
    <t>ROZPOČET včetně montáže a zapojení, ceny uvedeny bez DPH</t>
  </si>
  <si>
    <t>DPS</t>
  </si>
  <si>
    <t>NÁZEV</t>
  </si>
  <si>
    <t>POČET</t>
  </si>
  <si>
    <t>JC</t>
  </si>
  <si>
    <t>CELKEM</t>
  </si>
  <si>
    <t>1.</t>
  </si>
  <si>
    <t>ROZVADĚČE S PŘEPĚŤOVÝMI OCHRANAMI VČETNĚ MONTÁŽE A ZAPOJENÍ</t>
  </si>
  <si>
    <t>R2 - STÁVAJÍCÍ ROZVADĚČ OBJEKTU - DOPLNĚNÍ</t>
  </si>
  <si>
    <t>1x proudový chránič s nadproudovou ochranou B/1-16A/0,03A</t>
  </si>
  <si>
    <t>MEZISOUČET</t>
  </si>
  <si>
    <t>2.</t>
  </si>
  <si>
    <t>SPÍNAČE VČETNĚ MONTÁŽE A ZAPOJENÍ</t>
  </si>
  <si>
    <t>SPÍNAČE PRO ZAPUŠTĚNOU MONTÁŽ V KRYTÍ IP44</t>
  </si>
  <si>
    <t>demontáž spínače (tlačítka) s orientační doutnavkou, řaz.1/0, 250V, 10A, IP44 bez zachování funkčnosti</t>
  </si>
  <si>
    <t>demontáž spínače (tlačítka) s orientační doutnavkou, řaz.1/0, 250V, 10A, IP44 se zachováním funkčnosti</t>
  </si>
  <si>
    <t>zpětná montáž spínače (tlačítka) s orientační doutnavkou, řaz.1/0, 250V, 10A, IP44</t>
  </si>
  <si>
    <t>3.</t>
  </si>
  <si>
    <t>ZÁSUVKY VČETNĚ MONTÁŽE A ZAPOJENÍ</t>
  </si>
  <si>
    <t>ZÁSUVKY PRO ZAPUŠTĚNOU MONTÁŽ V KRYTÍ IP44</t>
  </si>
  <si>
    <t>demontáž zásuvky, 250V, 16A, IP44 bez zachování funkčnosti</t>
  </si>
  <si>
    <t>zásuvka jednonásobná 250V, 16A, IP44, bílá, zapuštěná (přístroj, kryt) včetně montáže a zapojení</t>
  </si>
  <si>
    <t>4.</t>
  </si>
  <si>
    <t>RÁMEČKY VČETNĚ MONTÁŽE</t>
  </si>
  <si>
    <t>rámeček jednonásobný, bílý</t>
  </si>
  <si>
    <t>5.</t>
  </si>
  <si>
    <t>SVÍTIDLA VČETNĚ ZDROJŮ, MONTÁŽE A ZAPOJENÍ A RECYKLACE SVÍTIDEL A ZDROJŮ</t>
  </si>
  <si>
    <t>demontáž venkovního svítidla se zachováním funkčnosti</t>
  </si>
  <si>
    <t>zpětná montáž venkovního svítidla</t>
  </si>
  <si>
    <t>6.</t>
  </si>
  <si>
    <t>INSTALAČNÍ MATERIÁL, PŘÍSTROJE, ZAŘÍZENÍ, VČETNĚ MONTÁŽE, ZAPOJENÍ A ULOŽENÍ</t>
  </si>
  <si>
    <t>KRABICE DO HOŘLAVÝCH MATERIÁLŮ (DO DUTÝCH STĚN)</t>
  </si>
  <si>
    <t>krabice přístrojová, zapuštěná ø 68mm</t>
  </si>
  <si>
    <t>KRABICE V UZAVŘENÉM PROVEDENÍ</t>
  </si>
  <si>
    <t xml:space="preserve">krabice odbočná s víčkem s bezšroubovými svorkami, plastová, IP54, na povrch </t>
  </si>
  <si>
    <t xml:space="preserve">KABELOVÉ PŘÍCHYTKY </t>
  </si>
  <si>
    <t>stropní kabelová příchytka, včetně materiálu pro ukotvení</t>
  </si>
  <si>
    <t>OSTATNÍ MATERIÁL</t>
  </si>
  <si>
    <t>víčko ø 68mm pro 2 šroubky, včetně šroubků</t>
  </si>
  <si>
    <t>bezšroubová svorka do průřezu 4mm² pro spojení dvou vodičů</t>
  </si>
  <si>
    <t>nosný materiál do 5kg</t>
  </si>
  <si>
    <t>7.</t>
  </si>
  <si>
    <t>KABELY VČETNĚ MONTÁŽE, ULOŽENÍ A ZAPOJENÍ</t>
  </si>
  <si>
    <t>KABELY CYKY</t>
  </si>
  <si>
    <t>kabel CYKY-J 3x2,5mm</t>
  </si>
  <si>
    <t>kabel CYKY-J 3x1,5mm</t>
  </si>
  <si>
    <t>kabel CYKY-O 3x1,5mm</t>
  </si>
  <si>
    <t>8.</t>
  </si>
  <si>
    <t>BLESKOSVOD VČETNĚ MONTÁŽE A ZAPOJENÍ</t>
  </si>
  <si>
    <t>DEMONTÁŽ A ZPĚTNÁ MONTÁŽ STÁVAJÍCÍHO BLESKOVÉHO SVODU č.4</t>
  </si>
  <si>
    <t>demontáž drátu AlMgSi ø 8mm včetně podpěry do dřeva</t>
  </si>
  <si>
    <t>demontáž zkušební svorky a označovacího štítku</t>
  </si>
  <si>
    <t>demontáž ochranného úhelníku včetně dvou držáků</t>
  </si>
  <si>
    <t>montáž drátu AlMgSi ø 8mm včetně podpěry do dřeva</t>
  </si>
  <si>
    <t>montáž zkušební svorky a označovacího štítku</t>
  </si>
  <si>
    <t>montáž ochranného úhelníku včetně dvou držáků</t>
  </si>
  <si>
    <t>DEMONTÁŽ A ZPĚTNÁ MONTÁŽ STÁVAJÍCÍ BLESKOSVODNÉ SOUSTAVY NA STŘEŠE</t>
  </si>
  <si>
    <t>demontáž jímací tyče JT1,5</t>
  </si>
  <si>
    <t>demontáž izolační tyče pro jímací tyč - 0,93m, včetně svorky pro uchycení na stěnu</t>
  </si>
  <si>
    <t>demontáž izolační tyče pro vodič - 0,93m, včetně svorky pro uchycení na stěnu</t>
  </si>
  <si>
    <t>montáž jímací tyče JT1,5</t>
  </si>
  <si>
    <t>montáž izolační tyče pro jímací tyč - 0,93m, včetně svorky pro uchycení na stěnu</t>
  </si>
  <si>
    <t>montáž izolační tyče pro vodič - 0,93m, včetně svorky pro uchycení na stěnu</t>
  </si>
  <si>
    <t>9.</t>
  </si>
  <si>
    <t>OSTATNÍ</t>
  </si>
  <si>
    <t>štítky na krabice, zásuvky a spínače</t>
  </si>
  <si>
    <t>vrtání otvorů do ø 10cm</t>
  </si>
  <si>
    <t>požární prostupy dle počtu kabelů</t>
  </si>
  <si>
    <t xml:space="preserve">pomocný instalační materiál </t>
  </si>
  <si>
    <t xml:space="preserve">koordinace ostatních profesí během stavby </t>
  </si>
  <si>
    <t>hod</t>
  </si>
  <si>
    <t>revize elektroinstalace</t>
  </si>
  <si>
    <t>revize bleskosvodu</t>
  </si>
  <si>
    <t>CELKEM D.1.4.1 Elektroinstalace</t>
  </si>
  <si>
    <t xml:space="preserve">Lipka – školské zařízení pro environmentální vzdělávání Brno, příspěvková  organizace </t>
  </si>
  <si>
    <t>CZ44993447</t>
  </si>
  <si>
    <t>pracoviště Jezírko</t>
  </si>
  <si>
    <t>Lipka – školské zařízení pro environmentální vzdělávání Brno, příspěvková  organizace
pracoviště Jezírko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</si>
</sst>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#,##0.0"/>
    <numFmt numFmtId="165" formatCode="#,##0.00000"/>
    <numFmt numFmtId="166" formatCode="#,##0.00\ &quot;Kč&quot;"/>
    <numFmt numFmtId="167" formatCode="#,##0.00_ ;\-#,##0.00\ "/>
    <numFmt numFmtId="169" formatCode="_-* #,##0.00&quot; Kč&quot;_-;\-* #,##0.00&quot; Kč&quot;_-;_-* \-??&quot; Kč&quot;_-;_-@_-"/>
    <numFmt numFmtId="170" formatCode="#,##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name val="Arial CE"/>
      <charset val="238"/>
    </font>
    <font>
      <b/>
      <sz val="13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9" xfId="0" applyBorder="1"/>
    <xf numFmtId="0" fontId="4" fillId="0" borderId="6" xfId="0" applyFont="1" applyBorder="1"/>
    <xf numFmtId="0" fontId="21" fillId="0" borderId="1" xfId="0" applyFont="1" applyBorder="1"/>
    <xf numFmtId="0" fontId="21" fillId="0" borderId="0" xfId="0" applyFont="1"/>
    <xf numFmtId="166" fontId="0" fillId="0" borderId="2" xfId="0" applyNumberFormat="1" applyBorder="1" applyAlignment="1">
      <alignment horizontal="right"/>
    </xf>
    <xf numFmtId="0" fontId="21" fillId="0" borderId="49" xfId="0" applyFont="1" applyBorder="1"/>
    <xf numFmtId="0" fontId="22" fillId="0" borderId="49" xfId="0" applyFont="1" applyBorder="1"/>
    <xf numFmtId="166" fontId="21" fillId="0" borderId="50" xfId="0" applyNumberFormat="1" applyFont="1" applyBorder="1" applyAlignment="1">
      <alignment horizontal="right"/>
    </xf>
    <xf numFmtId="166" fontId="1" fillId="0" borderId="2" xfId="0" applyNumberFormat="1" applyFont="1" applyBorder="1" applyAlignment="1">
      <alignment horizontal="right"/>
    </xf>
    <xf numFmtId="0" fontId="0" fillId="0" borderId="49" xfId="0" applyBorder="1"/>
    <xf numFmtId="0" fontId="5" fillId="0" borderId="6" xfId="0" applyFont="1" applyBorder="1"/>
    <xf numFmtId="167" fontId="23" fillId="0" borderId="0" xfId="0" applyNumberFormat="1" applyFont="1"/>
    <xf numFmtId="4" fontId="0" fillId="0" borderId="0" xfId="0" applyNumberFormat="1" applyAlignment="1">
      <alignment horizontal="right"/>
    </xf>
    <xf numFmtId="0" fontId="5" fillId="0" borderId="18" xfId="0" applyFont="1" applyBorder="1"/>
    <xf numFmtId="0" fontId="0" fillId="0" borderId="18" xfId="0" applyBorder="1"/>
    <xf numFmtId="4" fontId="0" fillId="0" borderId="18" xfId="0" applyNumberFormat="1" applyBorder="1"/>
    <xf numFmtId="166" fontId="5" fillId="0" borderId="19" xfId="0" applyNumberFormat="1" applyFont="1" applyBorder="1" applyAlignment="1">
      <alignment horizontal="right"/>
    </xf>
    <xf numFmtId="0" fontId="0" fillId="0" borderId="51" xfId="0" applyBorder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0" fontId="26" fillId="0" borderId="0" xfId="0" applyFont="1"/>
    <xf numFmtId="0" fontId="27" fillId="0" borderId="0" xfId="0" applyFont="1"/>
    <xf numFmtId="49" fontId="29" fillId="0" borderId="55" xfId="0" applyNumberFormat="1" applyFont="1" applyBorder="1" applyAlignment="1">
      <alignment horizontal="center" vertical="center"/>
    </xf>
    <xf numFmtId="0" fontId="30" fillId="0" borderId="0" xfId="0" applyFont="1"/>
    <xf numFmtId="0" fontId="29" fillId="0" borderId="62" xfId="0" applyFont="1" applyBorder="1" applyAlignment="1">
      <alignment horizontal="center" vertical="center"/>
    </xf>
    <xf numFmtId="0" fontId="31" fillId="0" borderId="63" xfId="0" applyFont="1" applyBorder="1" applyAlignment="1" applyProtection="1">
      <alignment horizontal="center" vertical="center" wrapText="1"/>
      <protection locked="0"/>
    </xf>
    <xf numFmtId="0" fontId="32" fillId="0" borderId="47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>
      <alignment horizontal="center" vertical="center"/>
    </xf>
    <xf numFmtId="0" fontId="31" fillId="0" borderId="64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0" fillId="0" borderId="7" xfId="0" applyFont="1" applyBorder="1" applyAlignment="1">
      <alignment horizontal="left" vertical="center" textRotation="255" wrapText="1"/>
    </xf>
    <xf numFmtId="0" fontId="30" fillId="0" borderId="66" xfId="0" applyFont="1" applyBorder="1" applyAlignment="1">
      <alignment horizontal="left" vertical="center"/>
    </xf>
    <xf numFmtId="0" fontId="30" fillId="0" borderId="67" xfId="0" applyFont="1" applyBorder="1" applyAlignment="1" applyProtection="1">
      <alignment horizontal="left" vertical="center" wrapText="1"/>
      <protection locked="0"/>
    </xf>
    <xf numFmtId="0" fontId="30" fillId="0" borderId="69" xfId="0" applyFont="1" applyBorder="1" applyAlignment="1">
      <alignment horizontal="left" vertical="center"/>
    </xf>
    <xf numFmtId="0" fontId="30" fillId="0" borderId="70" xfId="0" applyFont="1" applyBorder="1" applyAlignment="1" applyProtection="1">
      <alignment vertical="center" wrapText="1"/>
      <protection locked="0"/>
    </xf>
    <xf numFmtId="0" fontId="30" fillId="0" borderId="11" xfId="0" applyFont="1" applyBorder="1" applyAlignment="1">
      <alignment horizontal="center"/>
    </xf>
    <xf numFmtId="0" fontId="30" fillId="0" borderId="7" xfId="0" applyFont="1" applyBorder="1" applyAlignment="1">
      <alignment horizontal="left" vertical="center"/>
    </xf>
    <xf numFmtId="44" fontId="34" fillId="0" borderId="72" xfId="2" applyFont="1" applyFill="1" applyBorder="1" applyAlignment="1">
      <alignment horizontal="right" vertical="center"/>
    </xf>
    <xf numFmtId="0" fontId="30" fillId="0" borderId="73" xfId="0" applyFont="1" applyBorder="1" applyAlignment="1">
      <alignment horizontal="left" vertical="center"/>
    </xf>
    <xf numFmtId="0" fontId="30" fillId="0" borderId="76" xfId="0" applyFont="1" applyBorder="1" applyAlignment="1">
      <alignment horizontal="left" vertical="center"/>
    </xf>
    <xf numFmtId="0" fontId="30" fillId="0" borderId="76" xfId="0" applyFont="1" applyBorder="1" applyAlignment="1">
      <alignment vertical="center" wrapText="1"/>
    </xf>
    <xf numFmtId="0" fontId="30" fillId="0" borderId="77" xfId="0" applyFont="1" applyBorder="1" applyAlignment="1">
      <alignment horizontal="center" vertical="center"/>
    </xf>
    <xf numFmtId="0" fontId="30" fillId="0" borderId="76" xfId="0" applyFont="1" applyBorder="1" applyAlignment="1">
      <alignment horizontal="center" vertical="center"/>
    </xf>
    <xf numFmtId="44" fontId="30" fillId="0" borderId="75" xfId="3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44" fontId="34" fillId="0" borderId="72" xfId="3" applyFont="1" applyFill="1" applyBorder="1" applyAlignment="1">
      <alignment horizontal="right" vertical="center"/>
    </xf>
    <xf numFmtId="0" fontId="30" fillId="0" borderId="6" xfId="0" applyFont="1" applyBorder="1" applyAlignment="1">
      <alignment horizontal="left" vertical="center"/>
    </xf>
    <xf numFmtId="0" fontId="30" fillId="0" borderId="78" xfId="0" applyFont="1" applyBorder="1" applyAlignment="1">
      <alignment horizontal="left" vertical="center"/>
    </xf>
    <xf numFmtId="44" fontId="30" fillId="0" borderId="79" xfId="3" applyFont="1" applyFill="1" applyBorder="1" applyAlignment="1">
      <alignment horizontal="center" vertical="center"/>
    </xf>
    <xf numFmtId="16" fontId="33" fillId="0" borderId="11" xfId="0" applyNumberFormat="1" applyFont="1" applyBorder="1" applyAlignment="1">
      <alignment horizontal="center" vertical="center"/>
    </xf>
    <xf numFmtId="16" fontId="33" fillId="0" borderId="65" xfId="0" applyNumberFormat="1" applyFont="1" applyBorder="1" applyAlignment="1">
      <alignment horizontal="center" vertical="center"/>
    </xf>
    <xf numFmtId="0" fontId="30" fillId="0" borderId="69" xfId="0" applyFont="1" applyBorder="1" applyAlignment="1">
      <alignment vertical="center" wrapText="1"/>
    </xf>
    <xf numFmtId="3" fontId="30" fillId="0" borderId="69" xfId="0" applyNumberFormat="1" applyFont="1" applyBorder="1" applyAlignment="1">
      <alignment horizontal="center" vertical="center"/>
    </xf>
    <xf numFmtId="0" fontId="30" fillId="0" borderId="69" xfId="0" applyFont="1" applyBorder="1" applyAlignment="1">
      <alignment horizontal="center" vertical="center"/>
    </xf>
    <xf numFmtId="44" fontId="30" fillId="0" borderId="71" xfId="4" applyNumberFormat="1" applyFont="1" applyFill="1" applyBorder="1" applyAlignment="1">
      <alignment horizontal="center" vertical="center"/>
    </xf>
    <xf numFmtId="44" fontId="34" fillId="0" borderId="72" xfId="5" applyFont="1" applyFill="1" applyBorder="1" applyAlignment="1">
      <alignment horizontal="right" vertical="center"/>
    </xf>
    <xf numFmtId="0" fontId="30" fillId="0" borderId="39" xfId="0" applyFont="1" applyBorder="1" applyAlignment="1">
      <alignment horizontal="left" vertical="center"/>
    </xf>
    <xf numFmtId="0" fontId="30" fillId="0" borderId="39" xfId="0" applyFont="1" applyBorder="1" applyAlignment="1">
      <alignment vertical="center" wrapText="1"/>
    </xf>
    <xf numFmtId="0" fontId="30" fillId="0" borderId="39" xfId="0" applyFont="1" applyBorder="1" applyAlignment="1">
      <alignment horizontal="center" vertical="center"/>
    </xf>
    <xf numFmtId="0" fontId="30" fillId="0" borderId="67" xfId="0" applyFont="1" applyBorder="1" applyAlignment="1">
      <alignment horizontal="center" vertical="center" wrapText="1"/>
    </xf>
    <xf numFmtId="0" fontId="30" fillId="0" borderId="82" xfId="0" applyFont="1" applyBorder="1" applyAlignment="1">
      <alignment horizontal="center" vertical="center" wrapText="1"/>
    </xf>
    <xf numFmtId="44" fontId="30" fillId="0" borderId="84" xfId="3" applyFont="1" applyFill="1" applyBorder="1" applyAlignment="1">
      <alignment horizontal="center" vertical="center"/>
    </xf>
    <xf numFmtId="0" fontId="30" fillId="0" borderId="39" xfId="0" applyFont="1" applyBorder="1" applyAlignment="1" applyProtection="1">
      <alignment vertical="center" wrapText="1"/>
      <protection locked="0"/>
    </xf>
    <xf numFmtId="0" fontId="30" fillId="0" borderId="39" xfId="0" applyFont="1" applyBorder="1" applyAlignment="1" applyProtection="1">
      <alignment horizontal="center" vertical="center"/>
      <protection locked="0"/>
    </xf>
    <xf numFmtId="44" fontId="30" fillId="0" borderId="79" xfId="3" applyFont="1" applyFill="1" applyBorder="1" applyAlignment="1">
      <alignment vertical="center"/>
    </xf>
    <xf numFmtId="0" fontId="30" fillId="0" borderId="26" xfId="0" applyFont="1" applyBorder="1" applyAlignment="1">
      <alignment horizontal="left" vertical="center"/>
    </xf>
    <xf numFmtId="44" fontId="30" fillId="0" borderId="79" xfId="5" applyFont="1" applyFill="1" applyBorder="1" applyAlignment="1">
      <alignment vertical="center"/>
    </xf>
    <xf numFmtId="44" fontId="30" fillId="0" borderId="79" xfId="5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44" fontId="30" fillId="0" borderId="79" xfId="2" applyFont="1" applyFill="1" applyBorder="1" applyAlignment="1">
      <alignment vertical="center"/>
    </xf>
    <xf numFmtId="44" fontId="30" fillId="0" borderId="79" xfId="2" applyFont="1" applyFill="1" applyBorder="1" applyAlignment="1">
      <alignment horizontal="center" vertical="center"/>
    </xf>
    <xf numFmtId="0" fontId="30" fillId="0" borderId="86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0" fillId="0" borderId="28" xfId="0" applyFont="1" applyBorder="1" applyAlignment="1" applyProtection="1">
      <alignment vertical="center" wrapText="1"/>
      <protection locked="0"/>
    </xf>
    <xf numFmtId="0" fontId="30" fillId="0" borderId="69" xfId="0" applyFont="1" applyBorder="1" applyAlignment="1" applyProtection="1">
      <alignment horizontal="centerContinuous" vertical="center"/>
      <protection locked="0"/>
    </xf>
    <xf numFmtId="0" fontId="30" fillId="0" borderId="10" xfId="0" applyFont="1" applyBorder="1" applyAlignment="1" applyProtection="1">
      <alignment horizontal="center" vertical="center"/>
      <protection locked="0"/>
    </xf>
    <xf numFmtId="44" fontId="30" fillId="0" borderId="71" xfId="4" applyNumberFormat="1" applyFont="1" applyFill="1" applyBorder="1" applyAlignment="1">
      <alignment horizontal="centerContinuous" vertical="center"/>
    </xf>
    <xf numFmtId="0" fontId="30" fillId="0" borderId="39" xfId="0" applyFont="1" applyBorder="1" applyAlignment="1" applyProtection="1">
      <alignment horizontal="centerContinuous" vertical="center"/>
      <protection locked="0"/>
    </xf>
    <xf numFmtId="0" fontId="30" fillId="0" borderId="73" xfId="0" applyFont="1" applyBorder="1" applyAlignment="1" applyProtection="1">
      <alignment horizontal="center" vertical="center"/>
      <protection locked="0"/>
    </xf>
    <xf numFmtId="44" fontId="30" fillId="0" borderId="79" xfId="3" applyFont="1" applyFill="1" applyBorder="1" applyAlignment="1">
      <alignment horizontal="centerContinuous" vertical="center"/>
    </xf>
    <xf numFmtId="170" fontId="30" fillId="0" borderId="0" xfId="0" applyNumberFormat="1" applyFont="1"/>
    <xf numFmtId="44" fontId="30" fillId="0" borderId="79" xfId="4" applyNumberFormat="1" applyFont="1" applyFill="1" applyBorder="1" applyAlignment="1">
      <alignment horizontal="center" vertical="center"/>
    </xf>
    <xf numFmtId="0" fontId="30" fillId="0" borderId="78" xfId="0" applyFont="1" applyBorder="1" applyAlignment="1" applyProtection="1">
      <alignment vertical="center" wrapText="1"/>
      <protection locked="0"/>
    </xf>
    <xf numFmtId="44" fontId="30" fillId="0" borderId="79" xfId="5" applyFont="1" applyFill="1" applyBorder="1" applyAlignment="1">
      <alignment horizontal="centerContinuous" vertical="center"/>
    </xf>
    <xf numFmtId="44" fontId="30" fillId="0" borderId="71" xfId="6" applyFont="1" applyFill="1" applyBorder="1" applyAlignment="1">
      <alignment horizontal="right" vertical="center"/>
    </xf>
    <xf numFmtId="44" fontId="34" fillId="0" borderId="13" xfId="5" applyFont="1" applyFill="1" applyBorder="1" applyAlignment="1">
      <alignment horizontal="right" vertical="center"/>
    </xf>
    <xf numFmtId="44" fontId="30" fillId="0" borderId="79" xfId="2" applyFont="1" applyFill="1" applyBorder="1" applyAlignment="1">
      <alignment horizontal="right" vertical="center"/>
    </xf>
    <xf numFmtId="0" fontId="30" fillId="0" borderId="78" xfId="0" applyFont="1" applyBorder="1" applyAlignment="1">
      <alignment vertical="center" wrapText="1"/>
    </xf>
    <xf numFmtId="44" fontId="30" fillId="0" borderId="71" xfId="5" applyFont="1" applyFill="1" applyBorder="1" applyAlignment="1">
      <alignment horizontal="right" vertical="center"/>
    </xf>
    <xf numFmtId="0" fontId="36" fillId="0" borderId="0" xfId="0" applyFont="1"/>
    <xf numFmtId="44" fontId="30" fillId="0" borderId="79" xfId="5" applyFont="1" applyFill="1" applyBorder="1" applyAlignment="1">
      <alignment horizontal="center" vertical="center"/>
    </xf>
    <xf numFmtId="0" fontId="30" fillId="0" borderId="83" xfId="0" applyFont="1" applyBorder="1" applyAlignment="1" applyProtection="1">
      <alignment horizontal="center" vertical="center"/>
      <protection locked="0"/>
    </xf>
    <xf numFmtId="0" fontId="30" fillId="0" borderId="77" xfId="0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44" fontId="33" fillId="0" borderId="72" xfId="0" applyNumberFormat="1" applyFont="1" applyBorder="1" applyAlignment="1" applyProtection="1">
      <alignment vertical="center" wrapText="1"/>
      <protection locked="0"/>
    </xf>
    <xf numFmtId="0" fontId="30" fillId="0" borderId="0" xfId="0" applyFont="1" applyAlignment="1">
      <alignment horizont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3" fillId="0" borderId="7" xfId="0" applyFont="1" applyBorder="1" applyAlignment="1" applyProtection="1">
      <alignment horizontal="left" vertical="center" wrapText="1"/>
      <protection locked="0"/>
    </xf>
    <xf numFmtId="0" fontId="33" fillId="0" borderId="13" xfId="0" applyFont="1" applyBorder="1" applyAlignment="1" applyProtection="1">
      <alignment horizontal="left" vertical="center" wrapText="1"/>
      <protection locked="0"/>
    </xf>
    <xf numFmtId="0" fontId="33" fillId="0" borderId="65" xfId="0" applyFont="1" applyBorder="1" applyAlignment="1">
      <alignment horizontal="center" vertical="center"/>
    </xf>
    <xf numFmtId="0" fontId="33" fillId="0" borderId="87" xfId="0" applyFont="1" applyBorder="1" applyAlignment="1">
      <alignment horizontal="center" vertical="center"/>
    </xf>
    <xf numFmtId="0" fontId="34" fillId="0" borderId="7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center"/>
    </xf>
    <xf numFmtId="0" fontId="30" fillId="0" borderId="80" xfId="0" applyFont="1" applyBorder="1" applyAlignment="1">
      <alignment horizontal="center"/>
    </xf>
    <xf numFmtId="0" fontId="30" fillId="0" borderId="81" xfId="0" applyFont="1" applyBorder="1" applyAlignment="1">
      <alignment horizontal="center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4" fillId="0" borderId="13" xfId="0" applyFont="1" applyBorder="1" applyAlignment="1" applyProtection="1">
      <alignment horizontal="left" vertical="center" wrapText="1"/>
      <protection locked="0"/>
    </xf>
    <xf numFmtId="0" fontId="33" fillId="0" borderId="85" xfId="0" applyFont="1" applyBorder="1" applyAlignment="1">
      <alignment horizontal="center" vertical="center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6" xfId="0" applyFont="1" applyBorder="1" applyAlignment="1">
      <alignment vertical="center" wrapText="1"/>
    </xf>
    <xf numFmtId="0" fontId="35" fillId="0" borderId="8" xfId="0" applyFont="1" applyBorder="1" applyAlignment="1">
      <alignment vertical="center" wrapText="1"/>
    </xf>
    <xf numFmtId="0" fontId="35" fillId="0" borderId="6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74" xfId="0" applyFont="1" applyBorder="1" applyAlignment="1">
      <alignment horizontal="left" vertical="center" wrapText="1"/>
    </xf>
    <xf numFmtId="0" fontId="35" fillId="0" borderId="75" xfId="0" applyFont="1" applyBorder="1" applyAlignment="1">
      <alignment horizontal="left" vertical="center" wrapText="1"/>
    </xf>
    <xf numFmtId="0" fontId="30" fillId="0" borderId="65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66" xfId="0" applyFont="1" applyBorder="1" applyAlignment="1" applyProtection="1">
      <alignment horizontal="center"/>
      <protection locked="0"/>
    </xf>
    <xf numFmtId="0" fontId="30" fillId="0" borderId="69" xfId="0" applyFont="1" applyBorder="1" applyAlignment="1" applyProtection="1">
      <alignment horizontal="center"/>
      <protection locked="0"/>
    </xf>
    <xf numFmtId="44" fontId="30" fillId="0" borderId="68" xfId="2" applyFont="1" applyFill="1" applyBorder="1" applyAlignment="1">
      <alignment horizontal="center"/>
    </xf>
    <xf numFmtId="44" fontId="30" fillId="0" borderId="71" xfId="2" applyFont="1" applyFill="1" applyBorder="1" applyAlignment="1">
      <alignment horizontal="center"/>
    </xf>
    <xf numFmtId="0" fontId="28" fillId="0" borderId="52" xfId="0" applyFont="1" applyBorder="1" applyAlignment="1">
      <alignment horizontal="center" vertical="center" textRotation="255" wrapText="1"/>
    </xf>
    <xf numFmtId="0" fontId="28" fillId="0" borderId="53" xfId="0" applyFont="1" applyBorder="1" applyAlignment="1">
      <alignment horizontal="center" vertical="center" textRotation="255" wrapText="1"/>
    </xf>
    <xf numFmtId="0" fontId="28" fillId="0" borderId="56" xfId="0" applyFont="1" applyBorder="1" applyAlignment="1">
      <alignment horizontal="center" vertical="center" textRotation="255" wrapText="1"/>
    </xf>
    <xf numFmtId="0" fontId="28" fillId="0" borderId="57" xfId="0" applyFont="1" applyBorder="1" applyAlignment="1">
      <alignment horizontal="center" vertical="center" textRotation="255" wrapText="1"/>
    </xf>
    <xf numFmtId="0" fontId="28" fillId="0" borderId="60" xfId="0" applyFont="1" applyBorder="1" applyAlignment="1">
      <alignment horizontal="center" vertical="center" textRotation="255" wrapText="1"/>
    </xf>
    <xf numFmtId="0" fontId="28" fillId="0" borderId="47" xfId="0" applyFont="1" applyBorder="1" applyAlignment="1">
      <alignment horizontal="center" vertical="center" textRotation="255" wrapText="1"/>
    </xf>
    <xf numFmtId="0" fontId="29" fillId="0" borderId="54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9" fillId="0" borderId="61" xfId="0" applyFont="1" applyBorder="1" applyAlignment="1">
      <alignment horizontal="left" vertical="center" wrapText="1"/>
    </xf>
    <xf numFmtId="44" fontId="30" fillId="7" borderId="66" xfId="2" applyFont="1" applyFill="1" applyBorder="1" applyAlignment="1">
      <alignment horizontal="center"/>
    </xf>
    <xf numFmtId="44" fontId="30" fillId="7" borderId="69" xfId="2" applyFont="1" applyFill="1" applyBorder="1" applyAlignment="1">
      <alignment horizontal="center"/>
    </xf>
    <xf numFmtId="44" fontId="30" fillId="7" borderId="76" xfId="3" applyFont="1" applyFill="1" applyBorder="1" applyAlignment="1">
      <alignment horizontal="center" vertical="center"/>
    </xf>
    <xf numFmtId="4" fontId="16" fillId="8" borderId="45" xfId="0" applyNumberFormat="1" applyFont="1" applyFill="1" applyBorder="1" applyAlignment="1" applyProtection="1">
      <alignment vertical="top" shrinkToFit="1"/>
      <protection locked="0"/>
    </xf>
    <xf numFmtId="49" fontId="0" fillId="0" borderId="74" xfId="0" applyNumberFormat="1" applyBorder="1" applyAlignment="1">
      <alignment vertical="center"/>
    </xf>
    <xf numFmtId="49" fontId="0" fillId="0" borderId="78" xfId="0" applyNumberFormat="1" applyBorder="1" applyAlignment="1">
      <alignment vertical="center"/>
    </xf>
    <xf numFmtId="0" fontId="8" fillId="6" borderId="18" xfId="0" applyFont="1" applyFill="1" applyBorder="1" applyAlignment="1">
      <alignment horizontal="left" vertical="top" wrapText="1"/>
    </xf>
  </cellXfs>
  <cellStyles count="7">
    <cellStyle name="Měna" xfId="2" builtinId="4"/>
    <cellStyle name="Měna 2" xfId="3"/>
    <cellStyle name="Měna 2 2" xfId="4"/>
    <cellStyle name="měny 2" xfId="5"/>
    <cellStyle name="měny 2 2" xfId="6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9" x14ac:dyDescent="0.2"/>
  <sheetData>
    <row r="1" spans="1:7" ht="13.6" x14ac:dyDescent="0.25">
      <c r="A1" s="21" t="s">
        <v>40</v>
      </c>
    </row>
    <row r="2" spans="1:7" ht="57.75" customHeight="1" x14ac:dyDescent="0.2">
      <c r="A2" s="288" t="s">
        <v>41</v>
      </c>
      <c r="B2" s="288"/>
      <c r="C2" s="288"/>
      <c r="D2" s="288"/>
      <c r="E2" s="288"/>
      <c r="F2" s="288"/>
      <c r="G2" s="2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="85" zoomScaleNormal="85" zoomScaleSheetLayoutView="75" workbookViewId="0">
      <selection activeCell="D5" sqref="D5:I6"/>
    </sheetView>
  </sheetViews>
  <sheetFormatPr defaultColWidth="9" defaultRowHeight="12.9" x14ac:dyDescent="0.2"/>
  <cols>
    <col min="1" max="1" width="8.375" hidden="1" customWidth="1"/>
    <col min="2" max="2" width="13.375" customWidth="1"/>
    <col min="3" max="3" width="7.375" style="52" customWidth="1"/>
    <col min="4" max="4" width="13" style="52" customWidth="1"/>
    <col min="5" max="5" width="9.75" style="52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99999999999997" customHeight="1" x14ac:dyDescent="0.2">
      <c r="A1" s="47" t="s">
        <v>38</v>
      </c>
      <c r="B1" s="289" t="s">
        <v>4</v>
      </c>
      <c r="C1" s="290"/>
      <c r="D1" s="290"/>
      <c r="E1" s="290"/>
      <c r="F1" s="290"/>
      <c r="G1" s="290"/>
      <c r="H1" s="290"/>
      <c r="I1" s="290"/>
      <c r="J1" s="291"/>
    </row>
    <row r="2" spans="1:15" ht="36" customHeight="1" x14ac:dyDescent="0.2">
      <c r="A2" s="2"/>
      <c r="B2" s="75" t="s">
        <v>24</v>
      </c>
      <c r="C2" s="76"/>
      <c r="D2" s="77" t="s">
        <v>49</v>
      </c>
      <c r="E2" s="298" t="s">
        <v>418</v>
      </c>
      <c r="F2" s="299"/>
      <c r="G2" s="299"/>
      <c r="H2" s="299"/>
      <c r="I2" s="299"/>
      <c r="J2" s="30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301" t="s">
        <v>420</v>
      </c>
      <c r="F3" s="302"/>
      <c r="G3" s="302"/>
      <c r="H3" s="302"/>
      <c r="I3" s="302"/>
      <c r="J3" s="303"/>
    </row>
    <row r="4" spans="1:15" ht="23.3" customHeight="1" x14ac:dyDescent="0.2">
      <c r="A4" s="74">
        <v>3787</v>
      </c>
      <c r="B4" s="80" t="s">
        <v>48</v>
      </c>
      <c r="C4" s="81"/>
      <c r="D4" s="82" t="s">
        <v>43</v>
      </c>
      <c r="E4" s="311" t="s">
        <v>44</v>
      </c>
      <c r="F4" s="312"/>
      <c r="G4" s="312"/>
      <c r="H4" s="312"/>
      <c r="I4" s="312"/>
      <c r="J4" s="313"/>
    </row>
    <row r="5" spans="1:15" ht="23.95" customHeight="1" x14ac:dyDescent="0.2">
      <c r="A5" s="2"/>
      <c r="B5" s="31" t="s">
        <v>23</v>
      </c>
      <c r="D5" s="316" t="s">
        <v>418</v>
      </c>
      <c r="E5" s="317"/>
      <c r="F5" s="317"/>
      <c r="G5" s="317"/>
      <c r="H5" s="18" t="s">
        <v>42</v>
      </c>
      <c r="I5" s="22">
        <v>44993447</v>
      </c>
      <c r="J5" s="8"/>
    </row>
    <row r="6" spans="1:15" ht="15.8" customHeight="1" x14ac:dyDescent="0.2">
      <c r="A6" s="2"/>
      <c r="B6" s="28"/>
      <c r="C6" s="55"/>
      <c r="D6" s="318"/>
      <c r="E6" s="319"/>
      <c r="F6" s="319"/>
      <c r="G6" s="319"/>
      <c r="H6" s="18" t="s">
        <v>36</v>
      </c>
      <c r="I6" s="22" t="s">
        <v>419</v>
      </c>
      <c r="J6" s="8"/>
    </row>
    <row r="7" spans="1:15" ht="15.8" customHeight="1" x14ac:dyDescent="0.2">
      <c r="A7" s="2"/>
      <c r="B7" s="29"/>
      <c r="C7" s="56"/>
      <c r="D7" s="53"/>
      <c r="E7" s="320"/>
      <c r="F7" s="321"/>
      <c r="G7" s="321"/>
      <c r="H7" s="24"/>
      <c r="I7" s="23"/>
      <c r="J7" s="34"/>
    </row>
    <row r="8" spans="1:15" ht="23.95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8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8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3.95" customHeight="1" x14ac:dyDescent="0.2">
      <c r="A11" s="2"/>
      <c r="B11" s="31" t="s">
        <v>20</v>
      </c>
      <c r="D11" s="305"/>
      <c r="E11" s="305"/>
      <c r="F11" s="305"/>
      <c r="G11" s="305"/>
      <c r="H11" s="18" t="s">
        <v>42</v>
      </c>
      <c r="I11" s="83"/>
      <c r="J11" s="8"/>
    </row>
    <row r="12" spans="1:15" ht="15.8" customHeight="1" x14ac:dyDescent="0.2">
      <c r="A12" s="2"/>
      <c r="B12" s="28"/>
      <c r="C12" s="55"/>
      <c r="D12" s="310"/>
      <c r="E12" s="310"/>
      <c r="F12" s="310"/>
      <c r="G12" s="310"/>
      <c r="H12" s="18" t="s">
        <v>36</v>
      </c>
      <c r="I12" s="83"/>
      <c r="J12" s="8"/>
    </row>
    <row r="13" spans="1:15" ht="15.8" customHeight="1" x14ac:dyDescent="0.2">
      <c r="A13" s="2"/>
      <c r="B13" s="29"/>
      <c r="C13" s="56"/>
      <c r="D13" s="84"/>
      <c r="E13" s="314"/>
      <c r="F13" s="315"/>
      <c r="G13" s="315"/>
      <c r="H13" s="19"/>
      <c r="I13" s="23"/>
      <c r="J13" s="34"/>
    </row>
    <row r="14" spans="1:15" ht="23.95" customHeight="1" x14ac:dyDescent="0.2">
      <c r="A14" s="2"/>
      <c r="B14" s="43" t="s">
        <v>22</v>
      </c>
      <c r="C14" s="58"/>
      <c r="D14" s="416"/>
      <c r="E14" s="416"/>
      <c r="F14" s="416"/>
      <c r="G14" s="416"/>
      <c r="H14" s="45"/>
      <c r="I14" s="44"/>
      <c r="J14" s="46"/>
    </row>
    <row r="15" spans="1:15" ht="32.299999999999997" customHeight="1" x14ac:dyDescent="0.2">
      <c r="A15" s="2"/>
      <c r="B15" s="35" t="s">
        <v>34</v>
      </c>
      <c r="C15" s="59"/>
      <c r="D15" s="54"/>
      <c r="E15" s="304"/>
      <c r="F15" s="304"/>
      <c r="G15" s="306"/>
      <c r="H15" s="306"/>
      <c r="I15" s="306" t="s">
        <v>31</v>
      </c>
      <c r="J15" s="307"/>
    </row>
    <row r="16" spans="1:15" ht="23.3" customHeight="1" x14ac:dyDescent="0.2">
      <c r="A16" s="137" t="s">
        <v>26</v>
      </c>
      <c r="B16" s="38" t="s">
        <v>26</v>
      </c>
      <c r="C16" s="60"/>
      <c r="D16" s="61"/>
      <c r="E16" s="295"/>
      <c r="F16" s="296"/>
      <c r="G16" s="295"/>
      <c r="H16" s="296"/>
      <c r="I16" s="295">
        <f>SUMIF(F49:F60,A16,I49:I60)+SUMIF(F49:F60,"PSU",I49:I60)</f>
        <v>0</v>
      </c>
      <c r="J16" s="297"/>
    </row>
    <row r="17" spans="1:10" ht="23.3" customHeight="1" x14ac:dyDescent="0.2">
      <c r="A17" s="137" t="s">
        <v>27</v>
      </c>
      <c r="B17" s="38" t="s">
        <v>27</v>
      </c>
      <c r="C17" s="60"/>
      <c r="D17" s="61"/>
      <c r="E17" s="295"/>
      <c r="F17" s="296"/>
      <c r="G17" s="295"/>
      <c r="H17" s="296"/>
      <c r="I17" s="295">
        <f>SUMIF(F49:F60,A17,I49:I60)</f>
        <v>0</v>
      </c>
      <c r="J17" s="297"/>
    </row>
    <row r="18" spans="1:10" ht="23.3" customHeight="1" x14ac:dyDescent="0.2">
      <c r="A18" s="137" t="s">
        <v>28</v>
      </c>
      <c r="B18" s="38" t="s">
        <v>28</v>
      </c>
      <c r="C18" s="60"/>
      <c r="D18" s="61"/>
      <c r="E18" s="295"/>
      <c r="F18" s="296"/>
      <c r="G18" s="295"/>
      <c r="H18" s="296"/>
      <c r="I18" s="295">
        <f>SUMIF(F49:F60,A18,I49:I60)</f>
        <v>0</v>
      </c>
      <c r="J18" s="297"/>
    </row>
    <row r="19" spans="1:10" ht="23.3" customHeight="1" x14ac:dyDescent="0.2">
      <c r="A19" s="137" t="s">
        <v>77</v>
      </c>
      <c r="B19" s="38" t="s">
        <v>29</v>
      </c>
      <c r="C19" s="60"/>
      <c r="D19" s="61"/>
      <c r="E19" s="295"/>
      <c r="F19" s="296"/>
      <c r="G19" s="295"/>
      <c r="H19" s="296"/>
      <c r="I19" s="295">
        <f>SUMIF(F49:F60,A19,I49:I60)</f>
        <v>0</v>
      </c>
      <c r="J19" s="297"/>
    </row>
    <row r="20" spans="1:10" ht="23.3" customHeight="1" x14ac:dyDescent="0.2">
      <c r="A20" s="137" t="s">
        <v>78</v>
      </c>
      <c r="B20" s="38" t="s">
        <v>30</v>
      </c>
      <c r="C20" s="60"/>
      <c r="D20" s="61"/>
      <c r="E20" s="295"/>
      <c r="F20" s="296"/>
      <c r="G20" s="295"/>
      <c r="H20" s="296"/>
      <c r="I20" s="295">
        <f>SUMIF(F49:F60,A20,I49:I60)</f>
        <v>0</v>
      </c>
      <c r="J20" s="297"/>
    </row>
    <row r="21" spans="1:10" ht="23.3" customHeight="1" x14ac:dyDescent="0.25">
      <c r="A21" s="2"/>
      <c r="B21" s="48" t="s">
        <v>31</v>
      </c>
      <c r="C21" s="62"/>
      <c r="D21" s="63"/>
      <c r="E21" s="308"/>
      <c r="F21" s="309"/>
      <c r="G21" s="308"/>
      <c r="H21" s="309"/>
      <c r="I21" s="308">
        <f>SUM(I16:J20)</f>
        <v>0</v>
      </c>
      <c r="J21" s="327"/>
    </row>
    <row r="22" spans="1:10" ht="32.95000000000000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3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12</v>
      </c>
      <c r="F23" s="39" t="s">
        <v>0</v>
      </c>
      <c r="G23" s="325">
        <f>ZakladDPHSniVypocet</f>
        <v>0</v>
      </c>
      <c r="H23" s="326"/>
      <c r="I23" s="326"/>
      <c r="J23" s="40" t="str">
        <f t="shared" ref="J23:J28" si="0">Mena</f>
        <v>CZK</v>
      </c>
    </row>
    <row r="24" spans="1:10" ht="23.3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12</v>
      </c>
      <c r="F24" s="39" t="s">
        <v>0</v>
      </c>
      <c r="G24" s="323">
        <f>A23</f>
        <v>0</v>
      </c>
      <c r="H24" s="324"/>
      <c r="I24" s="324"/>
      <c r="J24" s="40" t="str">
        <f t="shared" si="0"/>
        <v>CZK</v>
      </c>
    </row>
    <row r="25" spans="1:10" ht="23.3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25">
        <f>ZakladDPHZaklVypocet</f>
        <v>0</v>
      </c>
      <c r="H25" s="326"/>
      <c r="I25" s="326"/>
      <c r="J25" s="40" t="str">
        <f t="shared" si="0"/>
        <v>CZK</v>
      </c>
    </row>
    <row r="26" spans="1:10" ht="23.3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92">
        <f>A25</f>
        <v>0</v>
      </c>
      <c r="H26" s="293"/>
      <c r="I26" s="293"/>
      <c r="J26" s="37" t="str">
        <f t="shared" si="0"/>
        <v>CZK</v>
      </c>
    </row>
    <row r="27" spans="1:10" ht="23.3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94">
        <f>CenaCelkem-(ZakladDPHSni+DPHSni+ZakladDPHZakl+DPHZakl)</f>
        <v>0</v>
      </c>
      <c r="H27" s="294"/>
      <c r="I27" s="294"/>
      <c r="J27" s="41" t="str">
        <f t="shared" si="0"/>
        <v>CZK</v>
      </c>
    </row>
    <row r="28" spans="1:10" ht="27.7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328">
        <f>ZakladDPHSniVypocet+ZakladDPHZaklVypocet</f>
        <v>0</v>
      </c>
      <c r="H28" s="329"/>
      <c r="I28" s="329"/>
      <c r="J28" s="114" t="str">
        <f t="shared" si="0"/>
        <v>CZK</v>
      </c>
    </row>
    <row r="29" spans="1:10" ht="27.7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328">
        <f>A27</f>
        <v>0</v>
      </c>
      <c r="H29" s="328"/>
      <c r="I29" s="328"/>
      <c r="J29" s="117" t="s">
        <v>52</v>
      </c>
    </row>
    <row r="30" spans="1:10" ht="12.75" customHeight="1" x14ac:dyDescent="0.2">
      <c r="A30" s="2"/>
      <c r="B30" s="2"/>
      <c r="J30" s="9"/>
    </row>
    <row r="31" spans="1:10" ht="30.1" customHeight="1" x14ac:dyDescent="0.2">
      <c r="A31" s="2"/>
      <c r="B31" s="2"/>
      <c r="J31" s="9"/>
    </row>
    <row r="32" spans="1:10" ht="18.7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" customHeight="1" x14ac:dyDescent="0.25">
      <c r="A34" s="20"/>
      <c r="B34" s="20"/>
      <c r="C34" s="72"/>
      <c r="D34" s="330"/>
      <c r="E34" s="331"/>
      <c r="G34" s="332"/>
      <c r="H34" s="333"/>
      <c r="I34" s="333"/>
      <c r="J34" s="25"/>
    </row>
    <row r="35" spans="1:10" ht="12.75" customHeight="1" x14ac:dyDescent="0.2">
      <c r="A35" s="2"/>
      <c r="B35" s="2"/>
      <c r="D35" s="322" t="s">
        <v>2</v>
      </c>
      <c r="E35" s="322"/>
      <c r="H35" s="10" t="s">
        <v>3</v>
      </c>
      <c r="J35" s="9"/>
    </row>
    <row r="36" spans="1:10" ht="13.6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50</v>
      </c>
      <c r="C39" s="334"/>
      <c r="D39" s="334"/>
      <c r="E39" s="334"/>
      <c r="F39" s="97">
        <f>'položkový rozpočet - stavba'!AE145</f>
        <v>0</v>
      </c>
      <c r="G39" s="98">
        <f>'položkový rozpočet - stavba'!AF145</f>
        <v>0</v>
      </c>
      <c r="H39" s="99">
        <f>(F39*SazbaDPH1/100)+(G39*SazbaDPH2/100)</f>
        <v>0</v>
      </c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6">
        <v>2</v>
      </c>
      <c r="B40" s="101" t="s">
        <v>45</v>
      </c>
      <c r="C40" s="335" t="s">
        <v>46</v>
      </c>
      <c r="D40" s="335"/>
      <c r="E40" s="335"/>
      <c r="F40" s="102">
        <f>'položkový rozpočet - stavba'!AE145</f>
        <v>0</v>
      </c>
      <c r="G40" s="103">
        <f>'položkový rozpočet - stavba'!AF145</f>
        <v>0</v>
      </c>
      <c r="H40" s="103">
        <f>(F40*SazbaDPH1/100)+(G40*SazbaDPH2/100)</f>
        <v>0</v>
      </c>
      <c r="I40" s="103">
        <f>F40+G40+H40</f>
        <v>0</v>
      </c>
      <c r="J40" s="104" t="str">
        <f>IF(CenaCelkemVypocet=0,"",I40/CenaCelkemVypocet*100)</f>
        <v/>
      </c>
    </row>
    <row r="41" spans="1:10" ht="25.5" hidden="1" customHeight="1" x14ac:dyDescent="0.2">
      <c r="A41" s="86">
        <v>3</v>
      </c>
      <c r="B41" s="105" t="s">
        <v>43</v>
      </c>
      <c r="C41" s="334" t="s">
        <v>44</v>
      </c>
      <c r="D41" s="334"/>
      <c r="E41" s="334"/>
      <c r="F41" s="106">
        <f>'položkový rozpočet - stavba'!AE145</f>
        <v>0</v>
      </c>
      <c r="G41" s="99">
        <f>'položkový rozpočet - stavba'!AF145</f>
        <v>0</v>
      </c>
      <c r="H41" s="99">
        <f>(F41*SazbaDPH1/100)+(G41*SazbaDPH2/100)</f>
        <v>0</v>
      </c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86"/>
      <c r="B42" s="336" t="s">
        <v>51</v>
      </c>
      <c r="C42" s="337"/>
      <c r="D42" s="337"/>
      <c r="E42" s="338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6" spans="1:10" ht="15.65" x14ac:dyDescent="0.25">
      <c r="B46" s="118" t="s">
        <v>53</v>
      </c>
    </row>
    <row r="48" spans="1:10" ht="25.5" customHeight="1" x14ac:dyDescent="0.2">
      <c r="A48" s="120"/>
      <c r="B48" s="123" t="s">
        <v>18</v>
      </c>
      <c r="C48" s="123" t="s">
        <v>6</v>
      </c>
      <c r="D48" s="124"/>
      <c r="E48" s="124"/>
      <c r="F48" s="125" t="s">
        <v>54</v>
      </c>
      <c r="G48" s="125"/>
      <c r="H48" s="125"/>
      <c r="I48" s="125" t="s">
        <v>31</v>
      </c>
      <c r="J48" s="125" t="s">
        <v>0</v>
      </c>
    </row>
    <row r="49" spans="1:10" ht="36.700000000000003" customHeight="1" x14ac:dyDescent="0.2">
      <c r="A49" s="121"/>
      <c r="B49" s="126" t="s">
        <v>55</v>
      </c>
      <c r="C49" s="339" t="s">
        <v>56</v>
      </c>
      <c r="D49" s="340"/>
      <c r="E49" s="340"/>
      <c r="F49" s="135" t="s">
        <v>26</v>
      </c>
      <c r="G49" s="127"/>
      <c r="H49" s="127"/>
      <c r="I49" s="127">
        <f>'položkový rozpočet - stavba'!G8</f>
        <v>0</v>
      </c>
      <c r="J49" s="132" t="str">
        <f>IF(I61=0,"",I49/I61*100)</f>
        <v/>
      </c>
    </row>
    <row r="50" spans="1:10" ht="36.700000000000003" customHeight="1" x14ac:dyDescent="0.2">
      <c r="A50" s="121"/>
      <c r="B50" s="126" t="s">
        <v>57</v>
      </c>
      <c r="C50" s="339" t="s">
        <v>58</v>
      </c>
      <c r="D50" s="340"/>
      <c r="E50" s="340"/>
      <c r="F50" s="135" t="s">
        <v>26</v>
      </c>
      <c r="G50" s="127"/>
      <c r="H50" s="127"/>
      <c r="I50" s="127">
        <f>'položkový rozpočet - stavba'!G17</f>
        <v>0</v>
      </c>
      <c r="J50" s="132" t="str">
        <f>IF(I61=0,"",I50/I61*100)</f>
        <v/>
      </c>
    </row>
    <row r="51" spans="1:10" ht="36.700000000000003" customHeight="1" x14ac:dyDescent="0.2">
      <c r="A51" s="121"/>
      <c r="B51" s="126" t="s">
        <v>59</v>
      </c>
      <c r="C51" s="339" t="s">
        <v>60</v>
      </c>
      <c r="D51" s="340"/>
      <c r="E51" s="340"/>
      <c r="F51" s="135" t="s">
        <v>26</v>
      </c>
      <c r="G51" s="127"/>
      <c r="H51" s="127"/>
      <c r="I51" s="127">
        <f>'položkový rozpočet - stavba'!G24</f>
        <v>0</v>
      </c>
      <c r="J51" s="132" t="str">
        <f>IF(I61=0,"",I51/I61*100)</f>
        <v/>
      </c>
    </row>
    <row r="52" spans="1:10" ht="36.700000000000003" customHeight="1" x14ac:dyDescent="0.2">
      <c r="A52" s="121"/>
      <c r="B52" s="126" t="s">
        <v>61</v>
      </c>
      <c r="C52" s="339" t="s">
        <v>62</v>
      </c>
      <c r="D52" s="340"/>
      <c r="E52" s="340"/>
      <c r="F52" s="135" t="s">
        <v>26</v>
      </c>
      <c r="G52" s="127"/>
      <c r="H52" s="127"/>
      <c r="I52" s="127">
        <f>'položkový rozpočet - stavba'!G27</f>
        <v>0</v>
      </c>
      <c r="J52" s="132" t="str">
        <f>IF(I61=0,"",I52/I61*100)</f>
        <v/>
      </c>
    </row>
    <row r="53" spans="1:10" ht="36.700000000000003" customHeight="1" x14ac:dyDescent="0.2">
      <c r="A53" s="121"/>
      <c r="B53" s="126" t="s">
        <v>63</v>
      </c>
      <c r="C53" s="339" t="s">
        <v>64</v>
      </c>
      <c r="D53" s="340"/>
      <c r="E53" s="340"/>
      <c r="F53" s="135" t="s">
        <v>26</v>
      </c>
      <c r="G53" s="127"/>
      <c r="H53" s="127"/>
      <c r="I53" s="127">
        <f>'položkový rozpočet - stavba'!G70</f>
        <v>0</v>
      </c>
      <c r="J53" s="132" t="str">
        <f>IF(I61=0,"",I53/I61*100)</f>
        <v/>
      </c>
    </row>
    <row r="54" spans="1:10" ht="36.700000000000003" customHeight="1" x14ac:dyDescent="0.2">
      <c r="A54" s="121"/>
      <c r="B54" s="126" t="s">
        <v>65</v>
      </c>
      <c r="C54" s="339" t="s">
        <v>66</v>
      </c>
      <c r="D54" s="340"/>
      <c r="E54" s="340"/>
      <c r="F54" s="135" t="s">
        <v>27</v>
      </c>
      <c r="G54" s="127"/>
      <c r="H54" s="127"/>
      <c r="I54" s="127">
        <f>'položkový rozpočet - stavba'!G72</f>
        <v>0</v>
      </c>
      <c r="J54" s="132" t="str">
        <f>IF(I61=0,"",I54/I61*100)</f>
        <v/>
      </c>
    </row>
    <row r="55" spans="1:10" ht="36.700000000000003" customHeight="1" x14ac:dyDescent="0.2">
      <c r="A55" s="121"/>
      <c r="B55" s="126" t="s">
        <v>67</v>
      </c>
      <c r="C55" s="339" t="s">
        <v>68</v>
      </c>
      <c r="D55" s="340"/>
      <c r="E55" s="340"/>
      <c r="F55" s="135" t="s">
        <v>27</v>
      </c>
      <c r="G55" s="127"/>
      <c r="H55" s="127"/>
      <c r="I55" s="127">
        <f>'položkový rozpočet - stavba'!G75</f>
        <v>0</v>
      </c>
      <c r="J55" s="132" t="str">
        <f>IF(I61=0,"",I55/I61*100)</f>
        <v/>
      </c>
    </row>
    <row r="56" spans="1:10" ht="36.700000000000003" customHeight="1" x14ac:dyDescent="0.2">
      <c r="A56" s="121"/>
      <c r="B56" s="126" t="s">
        <v>69</v>
      </c>
      <c r="C56" s="339" t="s">
        <v>70</v>
      </c>
      <c r="D56" s="340"/>
      <c r="E56" s="340"/>
      <c r="F56" s="135" t="s">
        <v>27</v>
      </c>
      <c r="G56" s="127"/>
      <c r="H56" s="127"/>
      <c r="I56" s="127">
        <f>'položkový rozpočet - stavba'!G109</f>
        <v>0</v>
      </c>
      <c r="J56" s="132" t="str">
        <f>IF(I61=0,"",I56/I61*100)</f>
        <v/>
      </c>
    </row>
    <row r="57" spans="1:10" ht="36.700000000000003" customHeight="1" x14ac:dyDescent="0.2">
      <c r="A57" s="121"/>
      <c r="B57" s="126" t="s">
        <v>71</v>
      </c>
      <c r="C57" s="339" t="s">
        <v>72</v>
      </c>
      <c r="D57" s="340"/>
      <c r="E57" s="340"/>
      <c r="F57" s="135" t="s">
        <v>27</v>
      </c>
      <c r="G57" s="127"/>
      <c r="H57" s="127"/>
      <c r="I57" s="127">
        <f>'položkový rozpočet - stavba'!G115</f>
        <v>0</v>
      </c>
      <c r="J57" s="132" t="str">
        <f>IF(I61=0,"",I57/I61*100)</f>
        <v/>
      </c>
    </row>
    <row r="58" spans="1:10" ht="36.700000000000003" customHeight="1" x14ac:dyDescent="0.2">
      <c r="A58" s="121"/>
      <c r="B58" s="126" t="s">
        <v>73</v>
      </c>
      <c r="C58" s="339" t="s">
        <v>74</v>
      </c>
      <c r="D58" s="340"/>
      <c r="E58" s="340"/>
      <c r="F58" s="135" t="s">
        <v>27</v>
      </c>
      <c r="G58" s="127"/>
      <c r="H58" s="127"/>
      <c r="I58" s="127">
        <f>'položkový rozpočet - stavba'!G122</f>
        <v>0</v>
      </c>
      <c r="J58" s="132" t="str">
        <f>IF(I61=0,"",I58/I61*100)</f>
        <v/>
      </c>
    </row>
    <row r="59" spans="1:10" ht="36.700000000000003" customHeight="1" x14ac:dyDescent="0.2">
      <c r="A59" s="121"/>
      <c r="B59" s="126" t="s">
        <v>75</v>
      </c>
      <c r="C59" s="339" t="s">
        <v>76</v>
      </c>
      <c r="D59" s="340"/>
      <c r="E59" s="340"/>
      <c r="F59" s="135" t="s">
        <v>28</v>
      </c>
      <c r="G59" s="127"/>
      <c r="H59" s="127"/>
      <c r="I59" s="127">
        <f>'položkový rozpočet - stavba'!G133</f>
        <v>0</v>
      </c>
      <c r="J59" s="132" t="str">
        <f>IF(I61=0,"",I59/I61*100)</f>
        <v/>
      </c>
    </row>
    <row r="60" spans="1:10" ht="36.700000000000003" customHeight="1" x14ac:dyDescent="0.2">
      <c r="A60" s="121"/>
      <c r="B60" s="126" t="s">
        <v>77</v>
      </c>
      <c r="C60" s="339" t="s">
        <v>29</v>
      </c>
      <c r="D60" s="340"/>
      <c r="E60" s="340"/>
      <c r="F60" s="135" t="s">
        <v>77</v>
      </c>
      <c r="G60" s="127"/>
      <c r="H60" s="127"/>
      <c r="I60" s="127">
        <f>'položkový rozpočet - stavba'!G135</f>
        <v>0</v>
      </c>
      <c r="J60" s="132" t="str">
        <f>IF(I61=0,"",I60/I61*100)</f>
        <v/>
      </c>
    </row>
    <row r="61" spans="1:10" ht="25.5" customHeight="1" x14ac:dyDescent="0.2">
      <c r="A61" s="122"/>
      <c r="B61" s="128" t="s">
        <v>1</v>
      </c>
      <c r="C61" s="129"/>
      <c r="D61" s="130"/>
      <c r="E61" s="130"/>
      <c r="F61" s="136"/>
      <c r="G61" s="131"/>
      <c r="H61" s="131"/>
      <c r="I61" s="131">
        <f>SUM(I49:I60)</f>
        <v>0</v>
      </c>
      <c r="J61" s="133">
        <f>SUM(J49:J60)</f>
        <v>0</v>
      </c>
    </row>
    <row r="62" spans="1:10" x14ac:dyDescent="0.2">
      <c r="F62" s="85"/>
      <c r="G62" s="85"/>
      <c r="H62" s="85"/>
      <c r="I62" s="85"/>
      <c r="J62" s="134"/>
    </row>
    <row r="63" spans="1:10" x14ac:dyDescent="0.2">
      <c r="F63" s="85"/>
      <c r="G63" s="85"/>
      <c r="H63" s="85"/>
      <c r="I63" s="85"/>
      <c r="J63" s="134"/>
    </row>
    <row r="64" spans="1:10" x14ac:dyDescent="0.2">
      <c r="F64" s="85"/>
      <c r="G64" s="85"/>
      <c r="H64" s="85"/>
      <c r="I64" s="85"/>
      <c r="J6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9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65" x14ac:dyDescent="0.2">
      <c r="A1" s="341" t="s">
        <v>7</v>
      </c>
      <c r="B1" s="341"/>
      <c r="C1" s="342"/>
      <c r="D1" s="341"/>
      <c r="E1" s="341"/>
      <c r="F1" s="341"/>
      <c r="G1" s="341"/>
    </row>
    <row r="2" spans="1:7" ht="25" customHeight="1" x14ac:dyDescent="0.2">
      <c r="A2" s="50" t="s">
        <v>8</v>
      </c>
      <c r="B2" s="49"/>
      <c r="C2" s="343"/>
      <c r="D2" s="343"/>
      <c r="E2" s="343"/>
      <c r="F2" s="343"/>
      <c r="G2" s="344"/>
    </row>
    <row r="3" spans="1:7" ht="25" customHeight="1" x14ac:dyDescent="0.2">
      <c r="A3" s="50" t="s">
        <v>9</v>
      </c>
      <c r="B3" s="49"/>
      <c r="C3" s="343"/>
      <c r="D3" s="343"/>
      <c r="E3" s="343"/>
      <c r="F3" s="343"/>
      <c r="G3" s="344"/>
    </row>
    <row r="4" spans="1:7" ht="25" customHeight="1" x14ac:dyDescent="0.2">
      <c r="A4" s="50" t="s">
        <v>10</v>
      </c>
      <c r="B4" s="49"/>
      <c r="C4" s="343"/>
      <c r="D4" s="343"/>
      <c r="E4" s="343"/>
      <c r="F4" s="343"/>
      <c r="G4" s="3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25" activePane="bottomLeft" state="frozen"/>
      <selection pane="bottomLeft" activeCell="F134" sqref="F134"/>
    </sheetView>
  </sheetViews>
  <sheetFormatPr defaultRowHeight="12.9" outlineLevelRow="3" x14ac:dyDescent="0.2"/>
  <cols>
    <col min="1" max="1" width="3.375" customWidth="1"/>
    <col min="2" max="2" width="12.625" style="119" customWidth="1"/>
    <col min="3" max="3" width="38.25" style="119" customWidth="1"/>
    <col min="4" max="4" width="4.875" customWidth="1"/>
    <col min="5" max="5" width="10.625" customWidth="1"/>
    <col min="6" max="6" width="9.875" customWidth="1"/>
    <col min="7" max="7" width="12.75" customWidth="1"/>
    <col min="8" max="25" width="0" hidden="1" customWidth="1"/>
    <col min="29" max="29" width="0" hidden="1" customWidth="1"/>
    <col min="31" max="41" width="0" hidden="1" customWidth="1"/>
  </cols>
  <sheetData>
    <row r="1" spans="1:60" ht="15.8" customHeight="1" x14ac:dyDescent="0.25">
      <c r="A1" s="361" t="s">
        <v>7</v>
      </c>
      <c r="B1" s="361"/>
      <c r="C1" s="361"/>
      <c r="D1" s="361"/>
      <c r="E1" s="361"/>
      <c r="F1" s="361"/>
      <c r="G1" s="361"/>
      <c r="AG1" t="s">
        <v>79</v>
      </c>
    </row>
    <row r="2" spans="1:60" ht="25" customHeight="1" x14ac:dyDescent="0.2">
      <c r="A2" s="50" t="s">
        <v>8</v>
      </c>
      <c r="B2" s="49" t="s">
        <v>49</v>
      </c>
      <c r="C2" s="414" t="s">
        <v>418</v>
      </c>
      <c r="D2" s="414"/>
      <c r="E2" s="414"/>
      <c r="F2" s="414"/>
      <c r="G2" s="415"/>
      <c r="AG2" t="s">
        <v>80</v>
      </c>
    </row>
    <row r="3" spans="1:60" ht="25" customHeight="1" x14ac:dyDescent="0.2">
      <c r="A3" s="50" t="s">
        <v>9</v>
      </c>
      <c r="B3" s="49" t="s">
        <v>45</v>
      </c>
      <c r="C3" s="414" t="s">
        <v>420</v>
      </c>
      <c r="D3" s="414"/>
      <c r="E3" s="414"/>
      <c r="F3" s="414"/>
      <c r="G3" s="415"/>
      <c r="AC3" s="119" t="s">
        <v>80</v>
      </c>
      <c r="AG3" t="s">
        <v>81</v>
      </c>
    </row>
    <row r="4" spans="1:60" ht="25" customHeight="1" x14ac:dyDescent="0.2">
      <c r="A4" s="138" t="s">
        <v>10</v>
      </c>
      <c r="B4" s="139" t="s">
        <v>43</v>
      </c>
      <c r="C4" s="362" t="s">
        <v>44</v>
      </c>
      <c r="D4" s="363"/>
      <c r="E4" s="363"/>
      <c r="F4" s="363"/>
      <c r="G4" s="364"/>
      <c r="AG4" t="s">
        <v>82</v>
      </c>
    </row>
    <row r="5" spans="1:60" x14ac:dyDescent="0.2">
      <c r="D5" s="10"/>
    </row>
    <row r="6" spans="1:60" ht="38.75" x14ac:dyDescent="0.2">
      <c r="A6" s="141" t="s">
        <v>83</v>
      </c>
      <c r="B6" s="143" t="s">
        <v>84</v>
      </c>
      <c r="C6" s="143" t="s">
        <v>85</v>
      </c>
      <c r="D6" s="142" t="s">
        <v>86</v>
      </c>
      <c r="E6" s="141" t="s">
        <v>87</v>
      </c>
      <c r="F6" s="140" t="s">
        <v>88</v>
      </c>
      <c r="G6" s="141" t="s">
        <v>31</v>
      </c>
      <c r="H6" s="144" t="s">
        <v>32</v>
      </c>
      <c r="I6" s="144" t="s">
        <v>89</v>
      </c>
      <c r="J6" s="144" t="s">
        <v>33</v>
      </c>
      <c r="K6" s="144" t="s">
        <v>90</v>
      </c>
      <c r="L6" s="144" t="s">
        <v>91</v>
      </c>
      <c r="M6" s="144" t="s">
        <v>92</v>
      </c>
      <c r="N6" s="144" t="s">
        <v>93</v>
      </c>
      <c r="O6" s="144" t="s">
        <v>94</v>
      </c>
      <c r="P6" s="144" t="s">
        <v>95</v>
      </c>
      <c r="Q6" s="144" t="s">
        <v>96</v>
      </c>
      <c r="R6" s="144" t="s">
        <v>97</v>
      </c>
      <c r="S6" s="144" t="s">
        <v>98</v>
      </c>
      <c r="T6" s="144" t="s">
        <v>99</v>
      </c>
      <c r="U6" s="144" t="s">
        <v>100</v>
      </c>
      <c r="V6" s="144" t="s">
        <v>101</v>
      </c>
      <c r="W6" s="144" t="s">
        <v>102</v>
      </c>
      <c r="X6" s="144" t="s">
        <v>103</v>
      </c>
      <c r="Y6" s="144" t="s">
        <v>104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ht="13.6" x14ac:dyDescent="0.2">
      <c r="A8" s="161" t="s">
        <v>105</v>
      </c>
      <c r="B8" s="162" t="s">
        <v>55</v>
      </c>
      <c r="C8" s="180" t="s">
        <v>56</v>
      </c>
      <c r="D8" s="163"/>
      <c r="E8" s="164"/>
      <c r="F8" s="165"/>
      <c r="G8" s="166">
        <f>SUMIF(AG9:AG16,"&lt;&gt;NOR",G9:G16)</f>
        <v>0</v>
      </c>
      <c r="H8" s="160"/>
      <c r="I8" s="160">
        <f>SUM(I9:I16)</f>
        <v>0</v>
      </c>
      <c r="J8" s="160"/>
      <c r="K8" s="160">
        <f>SUM(K9:K16)</f>
        <v>21573.94</v>
      </c>
      <c r="L8" s="160"/>
      <c r="M8" s="160">
        <f>SUM(M9:M16)</f>
        <v>0</v>
      </c>
      <c r="N8" s="159"/>
      <c r="O8" s="159">
        <f>SUM(O9:O16)</f>
        <v>0</v>
      </c>
      <c r="P8" s="159"/>
      <c r="Q8" s="159">
        <f>SUM(Q9:Q16)</f>
        <v>0</v>
      </c>
      <c r="R8" s="160"/>
      <c r="S8" s="160"/>
      <c r="T8" s="160"/>
      <c r="U8" s="160"/>
      <c r="V8" s="160">
        <f>SUM(V9:V16)</f>
        <v>38.04</v>
      </c>
      <c r="W8" s="160"/>
      <c r="X8" s="160"/>
      <c r="Y8" s="160"/>
      <c r="AG8" t="s">
        <v>106</v>
      </c>
    </row>
    <row r="9" spans="1:60" outlineLevel="1" x14ac:dyDescent="0.2">
      <c r="A9" s="168">
        <v>1</v>
      </c>
      <c r="B9" s="169" t="s">
        <v>107</v>
      </c>
      <c r="C9" s="181" t="s">
        <v>108</v>
      </c>
      <c r="D9" s="170" t="s">
        <v>109</v>
      </c>
      <c r="E9" s="171">
        <v>15.36</v>
      </c>
      <c r="F9" s="172"/>
      <c r="G9" s="173">
        <f>ROUND(E9*F9,2)</f>
        <v>0</v>
      </c>
      <c r="H9" s="156">
        <v>0</v>
      </c>
      <c r="I9" s="155">
        <f>ROUND(E9*H9,2)</f>
        <v>0</v>
      </c>
      <c r="J9" s="156">
        <v>1029</v>
      </c>
      <c r="K9" s="155">
        <f>ROUND(E9*J9,2)</f>
        <v>15805.44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110</v>
      </c>
      <c r="T9" s="155" t="s">
        <v>110</v>
      </c>
      <c r="U9" s="155">
        <v>2.335</v>
      </c>
      <c r="V9" s="155">
        <f>ROUND(E9*U9,2)</f>
        <v>35.869999999999997</v>
      </c>
      <c r="W9" s="155"/>
      <c r="X9" s="155" t="s">
        <v>111</v>
      </c>
      <c r="Y9" s="155" t="s">
        <v>112</v>
      </c>
      <c r="Z9" s="145"/>
      <c r="AA9" s="145"/>
      <c r="AB9" s="145"/>
      <c r="AC9" s="145"/>
      <c r="AD9" s="145"/>
      <c r="AE9" s="145"/>
      <c r="AF9" s="145"/>
      <c r="AG9" s="145" t="s">
        <v>113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">
      <c r="A10" s="152"/>
      <c r="B10" s="153"/>
      <c r="C10" s="182" t="s">
        <v>114</v>
      </c>
      <c r="D10" s="157"/>
      <c r="E10" s="158">
        <v>15.36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115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68">
        <v>2</v>
      </c>
      <c r="B11" s="169" t="s">
        <v>116</v>
      </c>
      <c r="C11" s="181" t="s">
        <v>117</v>
      </c>
      <c r="D11" s="170" t="s">
        <v>109</v>
      </c>
      <c r="E11" s="171">
        <v>5.1520000000000001</v>
      </c>
      <c r="F11" s="172"/>
      <c r="G11" s="173">
        <f>ROUND(E11*F11,2)</f>
        <v>0</v>
      </c>
      <c r="H11" s="156">
        <v>0</v>
      </c>
      <c r="I11" s="155">
        <f>ROUND(E11*H11,2)</f>
        <v>0</v>
      </c>
      <c r="J11" s="156">
        <v>296.5</v>
      </c>
      <c r="K11" s="155">
        <f>ROUND(E11*J11,2)</f>
        <v>1527.57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110</v>
      </c>
      <c r="T11" s="155" t="s">
        <v>110</v>
      </c>
      <c r="U11" s="155">
        <v>1.0999999999999999E-2</v>
      </c>
      <c r="V11" s="155">
        <f>ROUND(E11*U11,2)</f>
        <v>0.06</v>
      </c>
      <c r="W11" s="155"/>
      <c r="X11" s="155" t="s">
        <v>111</v>
      </c>
      <c r="Y11" s="155" t="s">
        <v>112</v>
      </c>
      <c r="Z11" s="145"/>
      <c r="AA11" s="145"/>
      <c r="AB11" s="145"/>
      <c r="AC11" s="145"/>
      <c r="AD11" s="145"/>
      <c r="AE11" s="145"/>
      <c r="AF11" s="145"/>
      <c r="AG11" s="145" t="s">
        <v>113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2" x14ac:dyDescent="0.2">
      <c r="A12" s="152"/>
      <c r="B12" s="153"/>
      <c r="C12" s="182" t="s">
        <v>118</v>
      </c>
      <c r="D12" s="157"/>
      <c r="E12" s="158">
        <v>5.15</v>
      </c>
      <c r="F12" s="155"/>
      <c r="G12" s="155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5"/>
      <c r="AA12" s="145"/>
      <c r="AB12" s="145"/>
      <c r="AC12" s="145"/>
      <c r="AD12" s="145"/>
      <c r="AE12" s="145"/>
      <c r="AF12" s="145"/>
      <c r="AG12" s="145" t="s">
        <v>115</v>
      </c>
      <c r="AH12" s="145">
        <v>0</v>
      </c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74">
        <v>3</v>
      </c>
      <c r="B13" s="175" t="s">
        <v>119</v>
      </c>
      <c r="C13" s="183" t="s">
        <v>120</v>
      </c>
      <c r="D13" s="176" t="s">
        <v>109</v>
      </c>
      <c r="E13" s="177">
        <v>5.1520000000000001</v>
      </c>
      <c r="F13" s="178"/>
      <c r="G13" s="179">
        <f>ROUND(E13*F13,2)</f>
        <v>0</v>
      </c>
      <c r="H13" s="156">
        <v>0</v>
      </c>
      <c r="I13" s="155">
        <f>ROUND(E13*H13,2)</f>
        <v>0</v>
      </c>
      <c r="J13" s="156">
        <v>18.899999999999999</v>
      </c>
      <c r="K13" s="155">
        <f>ROUND(E13*J13,2)</f>
        <v>97.37</v>
      </c>
      <c r="L13" s="155">
        <v>21</v>
      </c>
      <c r="M13" s="155">
        <f>G13*(1+L13/100)</f>
        <v>0</v>
      </c>
      <c r="N13" s="154">
        <v>0</v>
      </c>
      <c r="O13" s="154">
        <f>ROUND(E13*N13,2)</f>
        <v>0</v>
      </c>
      <c r="P13" s="154">
        <v>0</v>
      </c>
      <c r="Q13" s="154">
        <f>ROUND(E13*P13,2)</f>
        <v>0</v>
      </c>
      <c r="R13" s="155"/>
      <c r="S13" s="155" t="s">
        <v>110</v>
      </c>
      <c r="T13" s="155" t="s">
        <v>110</v>
      </c>
      <c r="U13" s="155">
        <v>8.9999999999999993E-3</v>
      </c>
      <c r="V13" s="155">
        <f>ROUND(E13*U13,2)</f>
        <v>0.05</v>
      </c>
      <c r="W13" s="155"/>
      <c r="X13" s="155" t="s">
        <v>111</v>
      </c>
      <c r="Y13" s="155" t="s">
        <v>112</v>
      </c>
      <c r="Z13" s="145"/>
      <c r="AA13" s="145"/>
      <c r="AB13" s="145"/>
      <c r="AC13" s="145"/>
      <c r="AD13" s="145"/>
      <c r="AE13" s="145"/>
      <c r="AF13" s="145"/>
      <c r="AG13" s="145" t="s">
        <v>113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68">
        <v>4</v>
      </c>
      <c r="B14" s="169" t="s">
        <v>121</v>
      </c>
      <c r="C14" s="181" t="s">
        <v>122</v>
      </c>
      <c r="D14" s="170" t="s">
        <v>109</v>
      </c>
      <c r="E14" s="171">
        <v>10.208</v>
      </c>
      <c r="F14" s="172"/>
      <c r="G14" s="173">
        <f>ROUND(E14*F14,2)</f>
        <v>0</v>
      </c>
      <c r="H14" s="156">
        <v>0</v>
      </c>
      <c r="I14" s="155">
        <f>ROUND(E14*H14,2)</f>
        <v>0</v>
      </c>
      <c r="J14" s="156">
        <v>147</v>
      </c>
      <c r="K14" s="155">
        <f>ROUND(E14*J14,2)</f>
        <v>1500.58</v>
      </c>
      <c r="L14" s="155">
        <v>21</v>
      </c>
      <c r="M14" s="155">
        <f>G14*(1+L14/100)</f>
        <v>0</v>
      </c>
      <c r="N14" s="154">
        <v>0</v>
      </c>
      <c r="O14" s="154">
        <f>ROUND(E14*N14,2)</f>
        <v>0</v>
      </c>
      <c r="P14" s="154">
        <v>0</v>
      </c>
      <c r="Q14" s="154">
        <f>ROUND(E14*P14,2)</f>
        <v>0</v>
      </c>
      <c r="R14" s="155"/>
      <c r="S14" s="155" t="s">
        <v>110</v>
      </c>
      <c r="T14" s="155" t="s">
        <v>110</v>
      </c>
      <c r="U14" s="155">
        <v>0.20200000000000001</v>
      </c>
      <c r="V14" s="155">
        <f>ROUND(E14*U14,2)</f>
        <v>2.06</v>
      </c>
      <c r="W14" s="155"/>
      <c r="X14" s="155" t="s">
        <v>111</v>
      </c>
      <c r="Y14" s="155" t="s">
        <v>112</v>
      </c>
      <c r="Z14" s="145"/>
      <c r="AA14" s="145"/>
      <c r="AB14" s="145"/>
      <c r="AC14" s="145"/>
      <c r="AD14" s="145"/>
      <c r="AE14" s="145"/>
      <c r="AF14" s="145"/>
      <c r="AG14" s="145" t="s">
        <v>113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2" x14ac:dyDescent="0.2">
      <c r="A15" s="152"/>
      <c r="B15" s="153"/>
      <c r="C15" s="182" t="s">
        <v>123</v>
      </c>
      <c r="D15" s="157"/>
      <c r="E15" s="158">
        <v>10.210000000000001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 t="s">
        <v>115</v>
      </c>
      <c r="AH15" s="145"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ht="21.75" outlineLevel="1" x14ac:dyDescent="0.2">
      <c r="A16" s="174">
        <v>5</v>
      </c>
      <c r="B16" s="175" t="s">
        <v>124</v>
      </c>
      <c r="C16" s="183" t="s">
        <v>125</v>
      </c>
      <c r="D16" s="176" t="s">
        <v>109</v>
      </c>
      <c r="E16" s="177">
        <v>5.1520000000000001</v>
      </c>
      <c r="F16" s="178"/>
      <c r="G16" s="179">
        <f>ROUND(E16*F16,2)</f>
        <v>0</v>
      </c>
      <c r="H16" s="156">
        <v>0</v>
      </c>
      <c r="I16" s="155">
        <f>ROUND(E16*H16,2)</f>
        <v>0</v>
      </c>
      <c r="J16" s="156">
        <v>513</v>
      </c>
      <c r="K16" s="155">
        <f>ROUND(E16*J16,2)</f>
        <v>2642.98</v>
      </c>
      <c r="L16" s="155">
        <v>21</v>
      </c>
      <c r="M16" s="155">
        <f>G16*(1+L16/100)</f>
        <v>0</v>
      </c>
      <c r="N16" s="154">
        <v>0</v>
      </c>
      <c r="O16" s="154">
        <f>ROUND(E16*N16,2)</f>
        <v>0</v>
      </c>
      <c r="P16" s="154">
        <v>0</v>
      </c>
      <c r="Q16" s="154">
        <f>ROUND(E16*P16,2)</f>
        <v>0</v>
      </c>
      <c r="R16" s="155"/>
      <c r="S16" s="155" t="s">
        <v>110</v>
      </c>
      <c r="T16" s="155" t="s">
        <v>110</v>
      </c>
      <c r="U16" s="155">
        <v>0</v>
      </c>
      <c r="V16" s="155">
        <f>ROUND(E16*U16,2)</f>
        <v>0</v>
      </c>
      <c r="W16" s="155"/>
      <c r="X16" s="155" t="s">
        <v>111</v>
      </c>
      <c r="Y16" s="155" t="s">
        <v>112</v>
      </c>
      <c r="Z16" s="145"/>
      <c r="AA16" s="145"/>
      <c r="AB16" s="145"/>
      <c r="AC16" s="145"/>
      <c r="AD16" s="145"/>
      <c r="AE16" s="145"/>
      <c r="AF16" s="145"/>
      <c r="AG16" s="145" t="s">
        <v>126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13.6" x14ac:dyDescent="0.2">
      <c r="A17" s="161" t="s">
        <v>105</v>
      </c>
      <c r="B17" s="162" t="s">
        <v>57</v>
      </c>
      <c r="C17" s="180" t="s">
        <v>58</v>
      </c>
      <c r="D17" s="163"/>
      <c r="E17" s="164"/>
      <c r="F17" s="165"/>
      <c r="G17" s="166">
        <f>SUMIF(AG18:AG23,"&lt;&gt;NOR",G18:G23)</f>
        <v>0</v>
      </c>
      <c r="H17" s="160"/>
      <c r="I17" s="160">
        <f>SUM(I18:I23)</f>
        <v>28084.059999999998</v>
      </c>
      <c r="J17" s="160"/>
      <c r="K17" s="160">
        <f>SUM(K18:K23)</f>
        <v>348963.41000000003</v>
      </c>
      <c r="L17" s="160"/>
      <c r="M17" s="160">
        <f>SUM(M18:M23)</f>
        <v>0</v>
      </c>
      <c r="N17" s="159"/>
      <c r="O17" s="159">
        <f>SUM(O18:O23)</f>
        <v>1.34</v>
      </c>
      <c r="P17" s="159"/>
      <c r="Q17" s="159">
        <f>SUM(Q18:Q23)</f>
        <v>0</v>
      </c>
      <c r="R17" s="160"/>
      <c r="S17" s="160"/>
      <c r="T17" s="160"/>
      <c r="U17" s="160"/>
      <c r="V17" s="160">
        <f>SUM(V18:V23)</f>
        <v>63.089999999999996</v>
      </c>
      <c r="W17" s="160"/>
      <c r="X17" s="160"/>
      <c r="Y17" s="160"/>
      <c r="AG17" t="s">
        <v>106</v>
      </c>
    </row>
    <row r="18" spans="1:60" ht="21.75" outlineLevel="1" x14ac:dyDescent="0.2">
      <c r="A18" s="168">
        <v>6</v>
      </c>
      <c r="B18" s="169" t="s">
        <v>127</v>
      </c>
      <c r="C18" s="181" t="s">
        <v>128</v>
      </c>
      <c r="D18" s="170" t="s">
        <v>129</v>
      </c>
      <c r="E18" s="171">
        <v>61.2</v>
      </c>
      <c r="F18" s="172"/>
      <c r="G18" s="173">
        <f>ROUND(E18*F18,2)</f>
        <v>0</v>
      </c>
      <c r="H18" s="156">
        <v>414.27</v>
      </c>
      <c r="I18" s="155">
        <f>ROUND(E18*H18,2)</f>
        <v>25353.32</v>
      </c>
      <c r="J18" s="156">
        <v>557.73</v>
      </c>
      <c r="K18" s="155">
        <f>ROUND(E18*J18,2)</f>
        <v>34133.08</v>
      </c>
      <c r="L18" s="155">
        <v>21</v>
      </c>
      <c r="M18" s="155">
        <f>G18*(1+L18/100)</f>
        <v>0</v>
      </c>
      <c r="N18" s="154">
        <v>2.017E-2</v>
      </c>
      <c r="O18" s="154">
        <f>ROUND(E18*N18,2)</f>
        <v>1.23</v>
      </c>
      <c r="P18" s="154">
        <v>0</v>
      </c>
      <c r="Q18" s="154">
        <f>ROUND(E18*P18,2)</f>
        <v>0</v>
      </c>
      <c r="R18" s="155"/>
      <c r="S18" s="155" t="s">
        <v>110</v>
      </c>
      <c r="T18" s="155" t="s">
        <v>110</v>
      </c>
      <c r="U18" s="155">
        <v>1.0109999999999999</v>
      </c>
      <c r="V18" s="155">
        <f>ROUND(E18*U18,2)</f>
        <v>61.87</v>
      </c>
      <c r="W18" s="155"/>
      <c r="X18" s="155" t="s">
        <v>111</v>
      </c>
      <c r="Y18" s="155" t="s">
        <v>112</v>
      </c>
      <c r="Z18" s="145"/>
      <c r="AA18" s="145"/>
      <c r="AB18" s="145"/>
      <c r="AC18" s="145"/>
      <c r="AD18" s="145"/>
      <c r="AE18" s="145"/>
      <c r="AF18" s="145"/>
      <c r="AG18" s="145" t="s">
        <v>130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2" x14ac:dyDescent="0.2">
      <c r="A19" s="152"/>
      <c r="B19" s="153"/>
      <c r="C19" s="182" t="s">
        <v>131</v>
      </c>
      <c r="D19" s="157"/>
      <c r="E19" s="158">
        <v>61.2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115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74">
        <v>7</v>
      </c>
      <c r="B20" s="175" t="s">
        <v>132</v>
      </c>
      <c r="C20" s="183" t="s">
        <v>133</v>
      </c>
      <c r="D20" s="176" t="s">
        <v>129</v>
      </c>
      <c r="E20" s="177">
        <v>61.2</v>
      </c>
      <c r="F20" s="178"/>
      <c r="G20" s="179">
        <f>ROUND(E20*F20,2)</f>
        <v>0</v>
      </c>
      <c r="H20" s="156">
        <v>44.62</v>
      </c>
      <c r="I20" s="155">
        <f>ROUND(E20*H20,2)</f>
        <v>2730.74</v>
      </c>
      <c r="J20" s="156">
        <v>11.48</v>
      </c>
      <c r="K20" s="155">
        <f>ROUND(E20*J20,2)</f>
        <v>702.58</v>
      </c>
      <c r="L20" s="155">
        <v>21</v>
      </c>
      <c r="M20" s="155">
        <f>G20*(1+L20/100)</f>
        <v>0</v>
      </c>
      <c r="N20" s="154">
        <v>1.81E-3</v>
      </c>
      <c r="O20" s="154">
        <f>ROUND(E20*N20,2)</f>
        <v>0.11</v>
      </c>
      <c r="P20" s="154">
        <v>0</v>
      </c>
      <c r="Q20" s="154">
        <f>ROUND(E20*P20,2)</f>
        <v>0</v>
      </c>
      <c r="R20" s="155"/>
      <c r="S20" s="155" t="s">
        <v>110</v>
      </c>
      <c r="T20" s="155" t="s">
        <v>110</v>
      </c>
      <c r="U20" s="155">
        <v>0.02</v>
      </c>
      <c r="V20" s="155">
        <f>ROUND(E20*U20,2)</f>
        <v>1.22</v>
      </c>
      <c r="W20" s="155"/>
      <c r="X20" s="155" t="s">
        <v>111</v>
      </c>
      <c r="Y20" s="155" t="s">
        <v>112</v>
      </c>
      <c r="Z20" s="145"/>
      <c r="AA20" s="145"/>
      <c r="AB20" s="145"/>
      <c r="AC20" s="145"/>
      <c r="AD20" s="145"/>
      <c r="AE20" s="145"/>
      <c r="AF20" s="145"/>
      <c r="AG20" s="145" t="s">
        <v>113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ht="21.75" outlineLevel="1" x14ac:dyDescent="0.2">
      <c r="A21" s="168">
        <v>8</v>
      </c>
      <c r="B21" s="169" t="s">
        <v>134</v>
      </c>
      <c r="C21" s="181" t="s">
        <v>135</v>
      </c>
      <c r="D21" s="170" t="s">
        <v>129</v>
      </c>
      <c r="E21" s="171">
        <v>199.97550000000001</v>
      </c>
      <c r="F21" s="172"/>
      <c r="G21" s="173">
        <f>ROUND(E21*F21,2)</f>
        <v>0</v>
      </c>
      <c r="H21" s="156">
        <v>0</v>
      </c>
      <c r="I21" s="155">
        <f>ROUND(E21*H21,2)</f>
        <v>0</v>
      </c>
      <c r="J21" s="156">
        <v>1500</v>
      </c>
      <c r="K21" s="155">
        <f>ROUND(E21*J21,2)</f>
        <v>299963.25</v>
      </c>
      <c r="L21" s="155">
        <v>21</v>
      </c>
      <c r="M21" s="155">
        <f>G21*(1+L21/100)</f>
        <v>0</v>
      </c>
      <c r="N21" s="154">
        <v>0</v>
      </c>
      <c r="O21" s="154">
        <f>ROUND(E21*N21,2)</f>
        <v>0</v>
      </c>
      <c r="P21" s="154">
        <v>0</v>
      </c>
      <c r="Q21" s="154">
        <f>ROUND(E21*P21,2)</f>
        <v>0</v>
      </c>
      <c r="R21" s="155"/>
      <c r="S21" s="155" t="s">
        <v>136</v>
      </c>
      <c r="T21" s="155" t="s">
        <v>137</v>
      </c>
      <c r="U21" s="155">
        <v>0</v>
      </c>
      <c r="V21" s="155">
        <f>ROUND(E21*U21,2)</f>
        <v>0</v>
      </c>
      <c r="W21" s="155"/>
      <c r="X21" s="155" t="s">
        <v>111</v>
      </c>
      <c r="Y21" s="155" t="s">
        <v>112</v>
      </c>
      <c r="Z21" s="145"/>
      <c r="AA21" s="145"/>
      <c r="AB21" s="145"/>
      <c r="AC21" s="145"/>
      <c r="AD21" s="145"/>
      <c r="AE21" s="145"/>
      <c r="AF21" s="145"/>
      <c r="AG21" s="145" t="s">
        <v>113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2" x14ac:dyDescent="0.2">
      <c r="A22" s="152"/>
      <c r="B22" s="153"/>
      <c r="C22" s="182" t="s">
        <v>138</v>
      </c>
      <c r="D22" s="157"/>
      <c r="E22" s="158">
        <v>199.97550000000001</v>
      </c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5"/>
      <c r="AA22" s="145"/>
      <c r="AB22" s="145"/>
      <c r="AC22" s="145"/>
      <c r="AD22" s="145"/>
      <c r="AE22" s="145"/>
      <c r="AF22" s="145"/>
      <c r="AG22" s="145" t="s">
        <v>115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ht="32.6" outlineLevel="1" x14ac:dyDescent="0.2">
      <c r="A23" s="174">
        <v>9</v>
      </c>
      <c r="B23" s="175" t="s">
        <v>139</v>
      </c>
      <c r="C23" s="183" t="s">
        <v>140</v>
      </c>
      <c r="D23" s="176" t="s">
        <v>129</v>
      </c>
      <c r="E23" s="177">
        <v>14.1645</v>
      </c>
      <c r="F23" s="178"/>
      <c r="G23" s="179">
        <f>ROUND(E23*F23,2)</f>
        <v>0</v>
      </c>
      <c r="H23" s="156">
        <v>0</v>
      </c>
      <c r="I23" s="155">
        <f>ROUND(E23*H23,2)</f>
        <v>0</v>
      </c>
      <c r="J23" s="156">
        <v>1000</v>
      </c>
      <c r="K23" s="155">
        <f>ROUND(E23*J23,2)</f>
        <v>14164.5</v>
      </c>
      <c r="L23" s="155">
        <v>21</v>
      </c>
      <c r="M23" s="155">
        <f>G23*(1+L23/100)</f>
        <v>0</v>
      </c>
      <c r="N23" s="154">
        <v>0</v>
      </c>
      <c r="O23" s="154">
        <f>ROUND(E23*N23,2)</f>
        <v>0</v>
      </c>
      <c r="P23" s="154">
        <v>0</v>
      </c>
      <c r="Q23" s="154">
        <f>ROUND(E23*P23,2)</f>
        <v>0</v>
      </c>
      <c r="R23" s="155"/>
      <c r="S23" s="155" t="s">
        <v>136</v>
      </c>
      <c r="T23" s="155" t="s">
        <v>137</v>
      </c>
      <c r="U23" s="155">
        <v>0</v>
      </c>
      <c r="V23" s="155">
        <f>ROUND(E23*U23,2)</f>
        <v>0</v>
      </c>
      <c r="W23" s="155"/>
      <c r="X23" s="155" t="s">
        <v>111</v>
      </c>
      <c r="Y23" s="155" t="s">
        <v>112</v>
      </c>
      <c r="Z23" s="145"/>
      <c r="AA23" s="145"/>
      <c r="AB23" s="145"/>
      <c r="AC23" s="145"/>
      <c r="AD23" s="145"/>
      <c r="AE23" s="145"/>
      <c r="AF23" s="145"/>
      <c r="AG23" s="145" t="s">
        <v>113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13.6" x14ac:dyDescent="0.2">
      <c r="A24" s="161" t="s">
        <v>105</v>
      </c>
      <c r="B24" s="162" t="s">
        <v>59</v>
      </c>
      <c r="C24" s="180" t="s">
        <v>60</v>
      </c>
      <c r="D24" s="163"/>
      <c r="E24" s="164"/>
      <c r="F24" s="165"/>
      <c r="G24" s="166">
        <f>SUMIF(AG25:AG26,"&lt;&gt;NOR",G25:G26)</f>
        <v>0</v>
      </c>
      <c r="H24" s="160"/>
      <c r="I24" s="160">
        <f>SUM(I25:I26)</f>
        <v>5031.7700000000004</v>
      </c>
      <c r="J24" s="160"/>
      <c r="K24" s="160">
        <f>SUM(K25:K26)</f>
        <v>2227.15</v>
      </c>
      <c r="L24" s="160"/>
      <c r="M24" s="160">
        <f>SUM(M25:M26)</f>
        <v>0</v>
      </c>
      <c r="N24" s="159"/>
      <c r="O24" s="159">
        <f>SUM(O25:O26)</f>
        <v>0.05</v>
      </c>
      <c r="P24" s="159"/>
      <c r="Q24" s="159">
        <f>SUM(Q25:Q26)</f>
        <v>0</v>
      </c>
      <c r="R24" s="160"/>
      <c r="S24" s="160"/>
      <c r="T24" s="160"/>
      <c r="U24" s="160"/>
      <c r="V24" s="160">
        <f>SUM(V25:V26)</f>
        <v>3.77</v>
      </c>
      <c r="W24" s="160"/>
      <c r="X24" s="160"/>
      <c r="Y24" s="160"/>
      <c r="AG24" t="s">
        <v>106</v>
      </c>
    </row>
    <row r="25" spans="1:60" outlineLevel="1" x14ac:dyDescent="0.2">
      <c r="A25" s="168">
        <v>10</v>
      </c>
      <c r="B25" s="169" t="s">
        <v>141</v>
      </c>
      <c r="C25" s="181" t="s">
        <v>142</v>
      </c>
      <c r="D25" s="170" t="s">
        <v>129</v>
      </c>
      <c r="E25" s="171">
        <v>7.53</v>
      </c>
      <c r="F25" s="172"/>
      <c r="G25" s="173">
        <f>ROUND(E25*F25,2)</f>
        <v>0</v>
      </c>
      <c r="H25" s="156">
        <v>668.23</v>
      </c>
      <c r="I25" s="155">
        <f>ROUND(E25*H25,2)</f>
        <v>5031.7700000000004</v>
      </c>
      <c r="J25" s="156">
        <v>295.77</v>
      </c>
      <c r="K25" s="155">
        <f>ROUND(E25*J25,2)</f>
        <v>2227.15</v>
      </c>
      <c r="L25" s="155">
        <v>21</v>
      </c>
      <c r="M25" s="155">
        <f>G25*(1+L25/100)</f>
        <v>0</v>
      </c>
      <c r="N25" s="154">
        <v>6.1799999999999997E-3</v>
      </c>
      <c r="O25" s="154">
        <f>ROUND(E25*N25,2)</f>
        <v>0.05</v>
      </c>
      <c r="P25" s="154">
        <v>0</v>
      </c>
      <c r="Q25" s="154">
        <f>ROUND(E25*P25,2)</f>
        <v>0</v>
      </c>
      <c r="R25" s="155"/>
      <c r="S25" s="155" t="s">
        <v>110</v>
      </c>
      <c r="T25" s="155" t="s">
        <v>110</v>
      </c>
      <c r="U25" s="155">
        <v>0.5</v>
      </c>
      <c r="V25" s="155">
        <f>ROUND(E25*U25,2)</f>
        <v>3.77</v>
      </c>
      <c r="W25" s="155"/>
      <c r="X25" s="155" t="s">
        <v>111</v>
      </c>
      <c r="Y25" s="155" t="s">
        <v>112</v>
      </c>
      <c r="Z25" s="145"/>
      <c r="AA25" s="145"/>
      <c r="AB25" s="145"/>
      <c r="AC25" s="145"/>
      <c r="AD25" s="145"/>
      <c r="AE25" s="145"/>
      <c r="AF25" s="145"/>
      <c r="AG25" s="145" t="s">
        <v>113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2" x14ac:dyDescent="0.2">
      <c r="A26" s="152"/>
      <c r="B26" s="153"/>
      <c r="C26" s="182" t="s">
        <v>143</v>
      </c>
      <c r="D26" s="157"/>
      <c r="E26" s="158">
        <v>7.53</v>
      </c>
      <c r="F26" s="155"/>
      <c r="G26" s="155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5"/>
      <c r="AA26" s="145"/>
      <c r="AB26" s="145"/>
      <c r="AC26" s="145"/>
      <c r="AD26" s="145"/>
      <c r="AE26" s="145"/>
      <c r="AF26" s="145"/>
      <c r="AG26" s="145" t="s">
        <v>115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13.6" x14ac:dyDescent="0.2">
      <c r="A27" s="161" t="s">
        <v>105</v>
      </c>
      <c r="B27" s="162" t="s">
        <v>61</v>
      </c>
      <c r="C27" s="180" t="s">
        <v>62</v>
      </c>
      <c r="D27" s="163"/>
      <c r="E27" s="164"/>
      <c r="F27" s="165"/>
      <c r="G27" s="166">
        <f>SUMIF(AG28:AG69,"&lt;&gt;NOR",G28:G69)</f>
        <v>0</v>
      </c>
      <c r="H27" s="160"/>
      <c r="I27" s="160">
        <f>SUM(I28:I69)</f>
        <v>12935.369999999999</v>
      </c>
      <c r="J27" s="160"/>
      <c r="K27" s="160">
        <f>SUM(K28:K69)</f>
        <v>186022.83000000002</v>
      </c>
      <c r="L27" s="160"/>
      <c r="M27" s="160">
        <f>SUM(M28:M69)</f>
        <v>0</v>
      </c>
      <c r="N27" s="159"/>
      <c r="O27" s="159">
        <f>SUM(O28:O69)</f>
        <v>12.77</v>
      </c>
      <c r="P27" s="159"/>
      <c r="Q27" s="159">
        <f>SUM(Q28:Q69)</f>
        <v>16.779999999999998</v>
      </c>
      <c r="R27" s="160"/>
      <c r="S27" s="160"/>
      <c r="T27" s="160"/>
      <c r="U27" s="160"/>
      <c r="V27" s="160">
        <f>SUM(V28:V69)</f>
        <v>232.46000000000004</v>
      </c>
      <c r="W27" s="160"/>
      <c r="X27" s="160"/>
      <c r="Y27" s="160"/>
      <c r="AG27" t="s">
        <v>106</v>
      </c>
    </row>
    <row r="28" spans="1:60" outlineLevel="1" x14ac:dyDescent="0.2">
      <c r="A28" s="168">
        <v>11</v>
      </c>
      <c r="B28" s="169" t="s">
        <v>144</v>
      </c>
      <c r="C28" s="181" t="s">
        <v>145</v>
      </c>
      <c r="D28" s="170" t="s">
        <v>129</v>
      </c>
      <c r="E28" s="171">
        <v>12.8</v>
      </c>
      <c r="F28" s="172"/>
      <c r="G28" s="173">
        <f>ROUND(E28*F28,2)</f>
        <v>0</v>
      </c>
      <c r="H28" s="156">
        <v>0</v>
      </c>
      <c r="I28" s="155">
        <f>ROUND(E28*H28,2)</f>
        <v>0</v>
      </c>
      <c r="J28" s="156">
        <v>398</v>
      </c>
      <c r="K28" s="155">
        <f>ROUND(E28*J28,2)</f>
        <v>5094.3999999999996</v>
      </c>
      <c r="L28" s="155">
        <v>21</v>
      </c>
      <c r="M28" s="155">
        <f>G28*(1+L28/100)</f>
        <v>0</v>
      </c>
      <c r="N28" s="154">
        <v>0</v>
      </c>
      <c r="O28" s="154">
        <f>ROUND(E28*N28,2)</f>
        <v>0</v>
      </c>
      <c r="P28" s="154">
        <v>0.44</v>
      </c>
      <c r="Q28" s="154">
        <f>ROUND(E28*P28,2)</f>
        <v>5.63</v>
      </c>
      <c r="R28" s="155"/>
      <c r="S28" s="155" t="s">
        <v>110</v>
      </c>
      <c r="T28" s="155" t="s">
        <v>110</v>
      </c>
      <c r="U28" s="155">
        <v>0.63200000000000001</v>
      </c>
      <c r="V28" s="155">
        <f>ROUND(E28*U28,2)</f>
        <v>8.09</v>
      </c>
      <c r="W28" s="155"/>
      <c r="X28" s="155" t="s">
        <v>111</v>
      </c>
      <c r="Y28" s="155" t="s">
        <v>112</v>
      </c>
      <c r="Z28" s="145"/>
      <c r="AA28" s="145"/>
      <c r="AB28" s="145"/>
      <c r="AC28" s="145"/>
      <c r="AD28" s="145"/>
      <c r="AE28" s="145"/>
      <c r="AF28" s="145"/>
      <c r="AG28" s="145" t="s">
        <v>113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2" x14ac:dyDescent="0.2">
      <c r="A29" s="152"/>
      <c r="B29" s="153"/>
      <c r="C29" s="182" t="s">
        <v>146</v>
      </c>
      <c r="D29" s="157"/>
      <c r="E29" s="158">
        <v>12.8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115</v>
      </c>
      <c r="AH29" s="145">
        <v>0</v>
      </c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68">
        <v>12</v>
      </c>
      <c r="B30" s="169" t="s">
        <v>147</v>
      </c>
      <c r="C30" s="181" t="s">
        <v>148</v>
      </c>
      <c r="D30" s="170" t="s">
        <v>109</v>
      </c>
      <c r="E30" s="171">
        <v>3.6395</v>
      </c>
      <c r="F30" s="172"/>
      <c r="G30" s="173">
        <f>ROUND(E30*F30,2)</f>
        <v>0</v>
      </c>
      <c r="H30" s="156">
        <v>634.97</v>
      </c>
      <c r="I30" s="155">
        <f>ROUND(E30*H30,2)</f>
        <v>2310.9699999999998</v>
      </c>
      <c r="J30" s="156">
        <v>853.03</v>
      </c>
      <c r="K30" s="155">
        <f>ROUND(E30*J30,2)</f>
        <v>3104.6</v>
      </c>
      <c r="L30" s="155">
        <v>21</v>
      </c>
      <c r="M30" s="155">
        <f>G30*(1+L30/100)</f>
        <v>0</v>
      </c>
      <c r="N30" s="154">
        <v>1.837</v>
      </c>
      <c r="O30" s="154">
        <f>ROUND(E30*N30,2)</f>
        <v>6.69</v>
      </c>
      <c r="P30" s="154">
        <v>0</v>
      </c>
      <c r="Q30" s="154">
        <f>ROUND(E30*P30,2)</f>
        <v>0</v>
      </c>
      <c r="R30" s="155"/>
      <c r="S30" s="155" t="s">
        <v>110</v>
      </c>
      <c r="T30" s="155" t="s">
        <v>110</v>
      </c>
      <c r="U30" s="155">
        <v>1.8360000000000001</v>
      </c>
      <c r="V30" s="155">
        <f>ROUND(E30*U30,2)</f>
        <v>6.68</v>
      </c>
      <c r="W30" s="155"/>
      <c r="X30" s="155" t="s">
        <v>111</v>
      </c>
      <c r="Y30" s="155" t="s">
        <v>112</v>
      </c>
      <c r="Z30" s="145"/>
      <c r="AA30" s="145"/>
      <c r="AB30" s="145"/>
      <c r="AC30" s="145"/>
      <c r="AD30" s="145"/>
      <c r="AE30" s="145"/>
      <c r="AF30" s="145"/>
      <c r="AG30" s="145" t="s">
        <v>113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2" x14ac:dyDescent="0.2">
      <c r="A31" s="152"/>
      <c r="B31" s="153"/>
      <c r="C31" s="182" t="s">
        <v>149</v>
      </c>
      <c r="D31" s="157"/>
      <c r="E31" s="158">
        <v>3.64</v>
      </c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5"/>
      <c r="AA31" s="145"/>
      <c r="AB31" s="145"/>
      <c r="AC31" s="145"/>
      <c r="AD31" s="145"/>
      <c r="AE31" s="145"/>
      <c r="AF31" s="145"/>
      <c r="AG31" s="145" t="s">
        <v>115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68">
        <v>13</v>
      </c>
      <c r="B32" s="169" t="s">
        <v>150</v>
      </c>
      <c r="C32" s="181" t="s">
        <v>151</v>
      </c>
      <c r="D32" s="170" t="s">
        <v>152</v>
      </c>
      <c r="E32" s="171">
        <v>25.6</v>
      </c>
      <c r="F32" s="172"/>
      <c r="G32" s="173">
        <f>ROUND(E32*F32,2)</f>
        <v>0</v>
      </c>
      <c r="H32" s="156">
        <v>220.68</v>
      </c>
      <c r="I32" s="155">
        <f>ROUND(E32*H32,2)</f>
        <v>5649.41</v>
      </c>
      <c r="J32" s="156">
        <v>149.32</v>
      </c>
      <c r="K32" s="155">
        <f>ROUND(E32*J32,2)</f>
        <v>3822.59</v>
      </c>
      <c r="L32" s="155">
        <v>21</v>
      </c>
      <c r="M32" s="155">
        <f>G32*(1+L32/100)</f>
        <v>0</v>
      </c>
      <c r="N32" s="154">
        <v>0.188</v>
      </c>
      <c r="O32" s="154">
        <f>ROUND(E32*N32,2)</f>
        <v>4.8099999999999996</v>
      </c>
      <c r="P32" s="154">
        <v>0</v>
      </c>
      <c r="Q32" s="154">
        <f>ROUND(E32*P32,2)</f>
        <v>0</v>
      </c>
      <c r="R32" s="155"/>
      <c r="S32" s="155" t="s">
        <v>110</v>
      </c>
      <c r="T32" s="155" t="s">
        <v>110</v>
      </c>
      <c r="U32" s="155">
        <v>0.27200000000000002</v>
      </c>
      <c r="V32" s="155">
        <f>ROUND(E32*U32,2)</f>
        <v>6.96</v>
      </c>
      <c r="W32" s="155"/>
      <c r="X32" s="155" t="s">
        <v>111</v>
      </c>
      <c r="Y32" s="155" t="s">
        <v>112</v>
      </c>
      <c r="Z32" s="145"/>
      <c r="AA32" s="145"/>
      <c r="AB32" s="145"/>
      <c r="AC32" s="145"/>
      <c r="AD32" s="145"/>
      <c r="AE32" s="145"/>
      <c r="AF32" s="145"/>
      <c r="AG32" s="145" t="s">
        <v>113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2" x14ac:dyDescent="0.2">
      <c r="A33" s="152"/>
      <c r="B33" s="153"/>
      <c r="C33" s="182" t="s">
        <v>153</v>
      </c>
      <c r="D33" s="157"/>
      <c r="E33" s="158">
        <v>25.6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5"/>
      <c r="AA33" s="145"/>
      <c r="AB33" s="145"/>
      <c r="AC33" s="145"/>
      <c r="AD33" s="145"/>
      <c r="AE33" s="145"/>
      <c r="AF33" s="145"/>
      <c r="AG33" s="145" t="s">
        <v>115</v>
      </c>
      <c r="AH33" s="145">
        <v>0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ht="21.75" outlineLevel="1" x14ac:dyDescent="0.2">
      <c r="A34" s="168">
        <v>14</v>
      </c>
      <c r="B34" s="169" t="s">
        <v>154</v>
      </c>
      <c r="C34" s="181" t="s">
        <v>155</v>
      </c>
      <c r="D34" s="170" t="s">
        <v>129</v>
      </c>
      <c r="E34" s="171">
        <v>14.1645</v>
      </c>
      <c r="F34" s="172"/>
      <c r="G34" s="173">
        <f>ROUND(E34*F34,2)</f>
        <v>0</v>
      </c>
      <c r="H34" s="156">
        <v>0</v>
      </c>
      <c r="I34" s="155">
        <f>ROUND(E34*H34,2)</f>
        <v>0</v>
      </c>
      <c r="J34" s="156">
        <v>19.2</v>
      </c>
      <c r="K34" s="155">
        <f>ROUND(E34*J34,2)</f>
        <v>271.95999999999998</v>
      </c>
      <c r="L34" s="155">
        <v>21</v>
      </c>
      <c r="M34" s="155">
        <f>G34*(1+L34/100)</f>
        <v>0</v>
      </c>
      <c r="N34" s="154">
        <v>0</v>
      </c>
      <c r="O34" s="154">
        <f>ROUND(E34*N34,2)</f>
        <v>0</v>
      </c>
      <c r="P34" s="154">
        <v>4.0000000000000001E-3</v>
      </c>
      <c r="Q34" s="154">
        <f>ROUND(E34*P34,2)</f>
        <v>0.06</v>
      </c>
      <c r="R34" s="155"/>
      <c r="S34" s="155" t="s">
        <v>110</v>
      </c>
      <c r="T34" s="155" t="s">
        <v>110</v>
      </c>
      <c r="U34" s="155">
        <v>3.7999999999999999E-2</v>
      </c>
      <c r="V34" s="155">
        <f>ROUND(E34*U34,2)</f>
        <v>0.54</v>
      </c>
      <c r="W34" s="155"/>
      <c r="X34" s="155" t="s">
        <v>111</v>
      </c>
      <c r="Y34" s="155" t="s">
        <v>112</v>
      </c>
      <c r="Z34" s="145"/>
      <c r="AA34" s="145"/>
      <c r="AB34" s="145"/>
      <c r="AC34" s="145"/>
      <c r="AD34" s="145"/>
      <c r="AE34" s="145"/>
      <c r="AF34" s="145"/>
      <c r="AG34" s="145" t="s">
        <v>126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2" x14ac:dyDescent="0.2">
      <c r="A35" s="152"/>
      <c r="B35" s="153"/>
      <c r="C35" s="182" t="s">
        <v>156</v>
      </c>
      <c r="D35" s="157"/>
      <c r="E35" s="158">
        <v>14.1645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115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68">
        <v>15</v>
      </c>
      <c r="B36" s="169" t="s">
        <v>157</v>
      </c>
      <c r="C36" s="181" t="s">
        <v>158</v>
      </c>
      <c r="D36" s="170" t="s">
        <v>129</v>
      </c>
      <c r="E36" s="171">
        <v>153.36000000000001</v>
      </c>
      <c r="F36" s="172"/>
      <c r="G36" s="173">
        <f>ROUND(E36*F36,2)</f>
        <v>0</v>
      </c>
      <c r="H36" s="156">
        <v>0</v>
      </c>
      <c r="I36" s="155">
        <f>ROUND(E36*H36,2)</f>
        <v>0</v>
      </c>
      <c r="J36" s="156">
        <v>101</v>
      </c>
      <c r="K36" s="155">
        <f>ROUND(E36*J36,2)</f>
        <v>15489.36</v>
      </c>
      <c r="L36" s="155">
        <v>21</v>
      </c>
      <c r="M36" s="155">
        <f>G36*(1+L36/100)</f>
        <v>0</v>
      </c>
      <c r="N36" s="154">
        <v>0</v>
      </c>
      <c r="O36" s="154">
        <f>ROUND(E36*N36,2)</f>
        <v>0</v>
      </c>
      <c r="P36" s="154">
        <v>2.2000000000000001E-3</v>
      </c>
      <c r="Q36" s="154">
        <f>ROUND(E36*P36,2)</f>
        <v>0.34</v>
      </c>
      <c r="R36" s="155"/>
      <c r="S36" s="155" t="s">
        <v>110</v>
      </c>
      <c r="T36" s="155" t="s">
        <v>110</v>
      </c>
      <c r="U36" s="155">
        <v>0.2</v>
      </c>
      <c r="V36" s="155">
        <f>ROUND(E36*U36,2)</f>
        <v>30.67</v>
      </c>
      <c r="W36" s="155"/>
      <c r="X36" s="155" t="s">
        <v>111</v>
      </c>
      <c r="Y36" s="155" t="s">
        <v>112</v>
      </c>
      <c r="Z36" s="145"/>
      <c r="AA36" s="145"/>
      <c r="AB36" s="145"/>
      <c r="AC36" s="145"/>
      <c r="AD36" s="145"/>
      <c r="AE36" s="145"/>
      <c r="AF36" s="145"/>
      <c r="AG36" s="145" t="s">
        <v>159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2" x14ac:dyDescent="0.2">
      <c r="A37" s="152"/>
      <c r="B37" s="153"/>
      <c r="C37" s="182" t="s">
        <v>160</v>
      </c>
      <c r="D37" s="157"/>
      <c r="E37" s="158">
        <v>153.36000000000001</v>
      </c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5"/>
      <c r="AA37" s="145"/>
      <c r="AB37" s="145"/>
      <c r="AC37" s="145"/>
      <c r="AD37" s="145"/>
      <c r="AE37" s="145"/>
      <c r="AF37" s="145"/>
      <c r="AG37" s="145" t="s">
        <v>115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68">
        <v>16</v>
      </c>
      <c r="B38" s="169" t="s">
        <v>161</v>
      </c>
      <c r="C38" s="181" t="s">
        <v>162</v>
      </c>
      <c r="D38" s="170" t="s">
        <v>129</v>
      </c>
      <c r="E38" s="171">
        <v>11.6</v>
      </c>
      <c r="F38" s="172"/>
      <c r="G38" s="173">
        <f>ROUND(E38*F38,2)</f>
        <v>0</v>
      </c>
      <c r="H38" s="156">
        <v>0</v>
      </c>
      <c r="I38" s="155">
        <f>ROUND(E38*H38,2)</f>
        <v>0</v>
      </c>
      <c r="J38" s="156">
        <v>100.5</v>
      </c>
      <c r="K38" s="155">
        <f>ROUND(E38*J38,2)</f>
        <v>1165.8</v>
      </c>
      <c r="L38" s="155">
        <v>21</v>
      </c>
      <c r="M38" s="155">
        <f>G38*(1+L38/100)</f>
        <v>0</v>
      </c>
      <c r="N38" s="154">
        <v>0</v>
      </c>
      <c r="O38" s="154">
        <f>ROUND(E38*N38,2)</f>
        <v>0</v>
      </c>
      <c r="P38" s="154">
        <v>2.4E-2</v>
      </c>
      <c r="Q38" s="154">
        <f>ROUND(E38*P38,2)</f>
        <v>0.28000000000000003</v>
      </c>
      <c r="R38" s="155"/>
      <c r="S38" s="155" t="s">
        <v>110</v>
      </c>
      <c r="T38" s="155" t="s">
        <v>110</v>
      </c>
      <c r="U38" s="155">
        <v>0.18</v>
      </c>
      <c r="V38" s="155">
        <f>ROUND(E38*U38,2)</f>
        <v>2.09</v>
      </c>
      <c r="W38" s="155"/>
      <c r="X38" s="155" t="s">
        <v>111</v>
      </c>
      <c r="Y38" s="155" t="s">
        <v>112</v>
      </c>
      <c r="Z38" s="145"/>
      <c r="AA38" s="145"/>
      <c r="AB38" s="145"/>
      <c r="AC38" s="145"/>
      <c r="AD38" s="145"/>
      <c r="AE38" s="145"/>
      <c r="AF38" s="145"/>
      <c r="AG38" s="145" t="s">
        <v>159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2" x14ac:dyDescent="0.2">
      <c r="A39" s="152"/>
      <c r="B39" s="153"/>
      <c r="C39" s="182" t="s">
        <v>163</v>
      </c>
      <c r="D39" s="157"/>
      <c r="E39" s="158">
        <v>11.6</v>
      </c>
      <c r="F39" s="155"/>
      <c r="G39" s="155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5"/>
      <c r="AA39" s="145"/>
      <c r="AB39" s="145"/>
      <c r="AC39" s="145"/>
      <c r="AD39" s="145"/>
      <c r="AE39" s="145"/>
      <c r="AF39" s="145"/>
      <c r="AG39" s="145" t="s">
        <v>115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68">
        <v>17</v>
      </c>
      <c r="B40" s="169" t="s">
        <v>164</v>
      </c>
      <c r="C40" s="181" t="s">
        <v>165</v>
      </c>
      <c r="D40" s="170" t="s">
        <v>129</v>
      </c>
      <c r="E40" s="171">
        <v>63.75</v>
      </c>
      <c r="F40" s="172"/>
      <c r="G40" s="173">
        <f>ROUND(E40*F40,2)</f>
        <v>0</v>
      </c>
      <c r="H40" s="156">
        <v>4.6900000000000004</v>
      </c>
      <c r="I40" s="155">
        <f>ROUND(E40*H40,2)</f>
        <v>298.99</v>
      </c>
      <c r="J40" s="156">
        <v>80.510000000000005</v>
      </c>
      <c r="K40" s="155">
        <f>ROUND(E40*J40,2)</f>
        <v>5132.51</v>
      </c>
      <c r="L40" s="155">
        <v>21</v>
      </c>
      <c r="M40" s="155">
        <f>G40*(1+L40/100)</f>
        <v>0</v>
      </c>
      <c r="N40" s="154">
        <v>1.6000000000000001E-4</v>
      </c>
      <c r="O40" s="154">
        <f>ROUND(E40*N40,2)</f>
        <v>0.01</v>
      </c>
      <c r="P40" s="154">
        <v>4.4999999999999998E-2</v>
      </c>
      <c r="Q40" s="154">
        <f>ROUND(E40*P40,2)</f>
        <v>2.87</v>
      </c>
      <c r="R40" s="155"/>
      <c r="S40" s="155" t="s">
        <v>110</v>
      </c>
      <c r="T40" s="155" t="s">
        <v>110</v>
      </c>
      <c r="U40" s="155">
        <v>0.14499999999999999</v>
      </c>
      <c r="V40" s="155">
        <f>ROUND(E40*U40,2)</f>
        <v>9.24</v>
      </c>
      <c r="W40" s="155"/>
      <c r="X40" s="155" t="s">
        <v>111</v>
      </c>
      <c r="Y40" s="155" t="s">
        <v>112</v>
      </c>
      <c r="Z40" s="145"/>
      <c r="AA40" s="145"/>
      <c r="AB40" s="145"/>
      <c r="AC40" s="145"/>
      <c r="AD40" s="145"/>
      <c r="AE40" s="145"/>
      <c r="AF40" s="145"/>
      <c r="AG40" s="145" t="s">
        <v>159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2" x14ac:dyDescent="0.2">
      <c r="A41" s="152"/>
      <c r="B41" s="153"/>
      <c r="C41" s="182" t="s">
        <v>166</v>
      </c>
      <c r="D41" s="157"/>
      <c r="E41" s="158">
        <v>33.299999999999997</v>
      </c>
      <c r="F41" s="155"/>
      <c r="G41" s="155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5"/>
      <c r="AA41" s="145"/>
      <c r="AB41" s="145"/>
      <c r="AC41" s="145"/>
      <c r="AD41" s="145"/>
      <c r="AE41" s="145"/>
      <c r="AF41" s="145"/>
      <c r="AG41" s="145" t="s">
        <v>115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ht="21.75" outlineLevel="3" x14ac:dyDescent="0.2">
      <c r="A42" s="152"/>
      <c r="B42" s="153"/>
      <c r="C42" s="182" t="s">
        <v>167</v>
      </c>
      <c r="D42" s="157"/>
      <c r="E42" s="158">
        <v>30.45</v>
      </c>
      <c r="F42" s="155"/>
      <c r="G42" s="155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5"/>
      <c r="AA42" s="145"/>
      <c r="AB42" s="145"/>
      <c r="AC42" s="145"/>
      <c r="AD42" s="145"/>
      <c r="AE42" s="145"/>
      <c r="AF42" s="145"/>
      <c r="AG42" s="145" t="s">
        <v>115</v>
      </c>
      <c r="AH42" s="145">
        <v>0</v>
      </c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21.75" outlineLevel="1" x14ac:dyDescent="0.2">
      <c r="A43" s="168">
        <v>18</v>
      </c>
      <c r="B43" s="169" t="s">
        <v>168</v>
      </c>
      <c r="C43" s="181" t="s">
        <v>169</v>
      </c>
      <c r="D43" s="170" t="s">
        <v>152</v>
      </c>
      <c r="E43" s="171">
        <v>26.36</v>
      </c>
      <c r="F43" s="172"/>
      <c r="G43" s="173">
        <f>ROUND(E43*F43,2)</f>
        <v>0</v>
      </c>
      <c r="H43" s="156">
        <v>0</v>
      </c>
      <c r="I43" s="155">
        <f>ROUND(E43*H43,2)</f>
        <v>0</v>
      </c>
      <c r="J43" s="156">
        <v>61.8</v>
      </c>
      <c r="K43" s="155">
        <f>ROUND(E43*J43,2)</f>
        <v>1629.05</v>
      </c>
      <c r="L43" s="155">
        <v>21</v>
      </c>
      <c r="M43" s="155">
        <f>G43*(1+L43/100)</f>
        <v>0</v>
      </c>
      <c r="N43" s="154">
        <v>0</v>
      </c>
      <c r="O43" s="154">
        <f>ROUND(E43*N43,2)</f>
        <v>0</v>
      </c>
      <c r="P43" s="154">
        <v>1.3500000000000001E-3</v>
      </c>
      <c r="Q43" s="154">
        <f>ROUND(E43*P43,2)</f>
        <v>0.04</v>
      </c>
      <c r="R43" s="155"/>
      <c r="S43" s="155" t="s">
        <v>110</v>
      </c>
      <c r="T43" s="155" t="s">
        <v>110</v>
      </c>
      <c r="U43" s="155">
        <v>9.1999999999999998E-2</v>
      </c>
      <c r="V43" s="155">
        <f>ROUND(E43*U43,2)</f>
        <v>2.4300000000000002</v>
      </c>
      <c r="W43" s="155"/>
      <c r="X43" s="155" t="s">
        <v>111</v>
      </c>
      <c r="Y43" s="155" t="s">
        <v>112</v>
      </c>
      <c r="Z43" s="145"/>
      <c r="AA43" s="145"/>
      <c r="AB43" s="145"/>
      <c r="AC43" s="145"/>
      <c r="AD43" s="145"/>
      <c r="AE43" s="145"/>
      <c r="AF43" s="145"/>
      <c r="AG43" s="145" t="s">
        <v>159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2" x14ac:dyDescent="0.2">
      <c r="A44" s="152"/>
      <c r="B44" s="153"/>
      <c r="C44" s="182" t="s">
        <v>170</v>
      </c>
      <c r="D44" s="157"/>
      <c r="E44" s="158">
        <v>26.36</v>
      </c>
      <c r="F44" s="155"/>
      <c r="G44" s="155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5"/>
      <c r="AA44" s="145"/>
      <c r="AB44" s="145"/>
      <c r="AC44" s="145"/>
      <c r="AD44" s="145"/>
      <c r="AE44" s="145"/>
      <c r="AF44" s="145"/>
      <c r="AG44" s="145" t="s">
        <v>115</v>
      </c>
      <c r="AH44" s="145">
        <v>0</v>
      </c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68">
        <v>19</v>
      </c>
      <c r="B45" s="169" t="s">
        <v>171</v>
      </c>
      <c r="C45" s="181" t="s">
        <v>172</v>
      </c>
      <c r="D45" s="170" t="s">
        <v>152</v>
      </c>
      <c r="E45" s="171">
        <v>12.9</v>
      </c>
      <c r="F45" s="172"/>
      <c r="G45" s="173">
        <f>ROUND(E45*F45,2)</f>
        <v>0</v>
      </c>
      <c r="H45" s="156">
        <v>0</v>
      </c>
      <c r="I45" s="155">
        <f>ROUND(E45*H45,2)</f>
        <v>0</v>
      </c>
      <c r="J45" s="156">
        <v>38.700000000000003</v>
      </c>
      <c r="K45" s="155">
        <f>ROUND(E45*J45,2)</f>
        <v>499.23</v>
      </c>
      <c r="L45" s="155">
        <v>21</v>
      </c>
      <c r="M45" s="155">
        <f>G45*(1+L45/100)</f>
        <v>0</v>
      </c>
      <c r="N45" s="154">
        <v>0</v>
      </c>
      <c r="O45" s="154">
        <f>ROUND(E45*N45,2)</f>
        <v>0</v>
      </c>
      <c r="P45" s="154">
        <v>2.2599999999999999E-3</v>
      </c>
      <c r="Q45" s="154">
        <f>ROUND(E45*P45,2)</f>
        <v>0.03</v>
      </c>
      <c r="R45" s="155"/>
      <c r="S45" s="155" t="s">
        <v>110</v>
      </c>
      <c r="T45" s="155" t="s">
        <v>110</v>
      </c>
      <c r="U45" s="155">
        <v>5.7500000000000002E-2</v>
      </c>
      <c r="V45" s="155">
        <f>ROUND(E45*U45,2)</f>
        <v>0.74</v>
      </c>
      <c r="W45" s="155"/>
      <c r="X45" s="155" t="s">
        <v>111</v>
      </c>
      <c r="Y45" s="155" t="s">
        <v>112</v>
      </c>
      <c r="Z45" s="145"/>
      <c r="AA45" s="145"/>
      <c r="AB45" s="145"/>
      <c r="AC45" s="145"/>
      <c r="AD45" s="145"/>
      <c r="AE45" s="145"/>
      <c r="AF45" s="145"/>
      <c r="AG45" s="145" t="s">
        <v>159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2" x14ac:dyDescent="0.2">
      <c r="A46" s="152"/>
      <c r="B46" s="153"/>
      <c r="C46" s="182" t="s">
        <v>173</v>
      </c>
      <c r="D46" s="157"/>
      <c r="E46" s="158">
        <v>12.9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 t="s">
        <v>115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68">
        <v>20</v>
      </c>
      <c r="B47" s="169" t="s">
        <v>174</v>
      </c>
      <c r="C47" s="181" t="s">
        <v>175</v>
      </c>
      <c r="D47" s="170" t="s">
        <v>129</v>
      </c>
      <c r="E47" s="171">
        <v>214.14</v>
      </c>
      <c r="F47" s="172"/>
      <c r="G47" s="173">
        <f>ROUND(E47*F47,2)</f>
        <v>0</v>
      </c>
      <c r="H47" s="156">
        <v>0</v>
      </c>
      <c r="I47" s="155">
        <f>ROUND(E47*H47,2)</f>
        <v>0</v>
      </c>
      <c r="J47" s="156">
        <v>212.5</v>
      </c>
      <c r="K47" s="155">
        <f>ROUND(E47*J47,2)</f>
        <v>45504.75</v>
      </c>
      <c r="L47" s="155">
        <v>21</v>
      </c>
      <c r="M47" s="155">
        <f>G47*(1+L47/100)</f>
        <v>0</v>
      </c>
      <c r="N47" s="154">
        <v>0</v>
      </c>
      <c r="O47" s="154">
        <f>ROUND(E47*N47,2)</f>
        <v>0</v>
      </c>
      <c r="P47" s="154">
        <v>1.098E-2</v>
      </c>
      <c r="Q47" s="154">
        <f>ROUND(E47*P47,2)</f>
        <v>2.35</v>
      </c>
      <c r="R47" s="155"/>
      <c r="S47" s="155" t="s">
        <v>110</v>
      </c>
      <c r="T47" s="155" t="s">
        <v>110</v>
      </c>
      <c r="U47" s="155">
        <v>0.37</v>
      </c>
      <c r="V47" s="155">
        <f>ROUND(E47*U47,2)</f>
        <v>79.23</v>
      </c>
      <c r="W47" s="155"/>
      <c r="X47" s="155" t="s">
        <v>111</v>
      </c>
      <c r="Y47" s="155" t="s">
        <v>112</v>
      </c>
      <c r="Z47" s="145"/>
      <c r="AA47" s="145"/>
      <c r="AB47" s="145"/>
      <c r="AC47" s="145"/>
      <c r="AD47" s="145"/>
      <c r="AE47" s="145"/>
      <c r="AF47" s="145"/>
      <c r="AG47" s="145" t="s">
        <v>159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2" x14ac:dyDescent="0.2">
      <c r="A48" s="152"/>
      <c r="B48" s="153"/>
      <c r="C48" s="182" t="s">
        <v>176</v>
      </c>
      <c r="D48" s="157"/>
      <c r="E48" s="158">
        <v>19.440000000000001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115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3" x14ac:dyDescent="0.2">
      <c r="A49" s="152"/>
      <c r="B49" s="153"/>
      <c r="C49" s="182" t="s">
        <v>177</v>
      </c>
      <c r="D49" s="157"/>
      <c r="E49" s="158">
        <v>112.8</v>
      </c>
      <c r="F49" s="155"/>
      <c r="G49" s="155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 t="s">
        <v>115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ht="21.75" outlineLevel="3" x14ac:dyDescent="0.2">
      <c r="A50" s="152"/>
      <c r="B50" s="153"/>
      <c r="C50" s="182" t="s">
        <v>178</v>
      </c>
      <c r="D50" s="157"/>
      <c r="E50" s="158">
        <v>65.28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5"/>
      <c r="AA50" s="145"/>
      <c r="AB50" s="145"/>
      <c r="AC50" s="145"/>
      <c r="AD50" s="145"/>
      <c r="AE50" s="145"/>
      <c r="AF50" s="145"/>
      <c r="AG50" s="145" t="s">
        <v>115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3" x14ac:dyDescent="0.2">
      <c r="A51" s="152"/>
      <c r="B51" s="153"/>
      <c r="C51" s="182" t="s">
        <v>179</v>
      </c>
      <c r="D51" s="157"/>
      <c r="E51" s="158">
        <v>16.62</v>
      </c>
      <c r="F51" s="155"/>
      <c r="G51" s="155"/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5"/>
      <c r="AA51" s="145"/>
      <c r="AB51" s="145"/>
      <c r="AC51" s="145"/>
      <c r="AD51" s="145"/>
      <c r="AE51" s="145"/>
      <c r="AF51" s="145"/>
      <c r="AG51" s="145" t="s">
        <v>115</v>
      </c>
      <c r="AH51" s="145">
        <v>0</v>
      </c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74">
        <v>21</v>
      </c>
      <c r="B52" s="175" t="s">
        <v>180</v>
      </c>
      <c r="C52" s="183" t="s">
        <v>181</v>
      </c>
      <c r="D52" s="176" t="s">
        <v>129</v>
      </c>
      <c r="E52" s="177">
        <v>214.14</v>
      </c>
      <c r="F52" s="178"/>
      <c r="G52" s="179">
        <f t="shared" ref="G52:G60" si="0">ROUND(E52*F52,2)</f>
        <v>0</v>
      </c>
      <c r="H52" s="156">
        <v>0</v>
      </c>
      <c r="I52" s="155">
        <f t="shared" ref="I52:I60" si="1">ROUND(E52*H52,2)</f>
        <v>0</v>
      </c>
      <c r="J52" s="156">
        <v>37.9</v>
      </c>
      <c r="K52" s="155">
        <f t="shared" ref="K52:K60" si="2">ROUND(E52*J52,2)</f>
        <v>8115.91</v>
      </c>
      <c r="L52" s="155">
        <v>21</v>
      </c>
      <c r="M52" s="155">
        <f t="shared" ref="M52:M60" si="3">G52*(1+L52/100)</f>
        <v>0</v>
      </c>
      <c r="N52" s="154">
        <v>0</v>
      </c>
      <c r="O52" s="154">
        <f t="shared" ref="O52:O60" si="4">ROUND(E52*N52,2)</f>
        <v>0</v>
      </c>
      <c r="P52" s="154">
        <v>8.0000000000000002E-3</v>
      </c>
      <c r="Q52" s="154">
        <f t="shared" ref="Q52:Q60" si="5">ROUND(E52*P52,2)</f>
        <v>1.71</v>
      </c>
      <c r="R52" s="155"/>
      <c r="S52" s="155" t="s">
        <v>110</v>
      </c>
      <c r="T52" s="155" t="s">
        <v>110</v>
      </c>
      <c r="U52" s="155">
        <v>6.6000000000000003E-2</v>
      </c>
      <c r="V52" s="155">
        <f t="shared" ref="V52:V60" si="6">ROUND(E52*U52,2)</f>
        <v>14.13</v>
      </c>
      <c r="W52" s="155"/>
      <c r="X52" s="155" t="s">
        <v>111</v>
      </c>
      <c r="Y52" s="155" t="s">
        <v>112</v>
      </c>
      <c r="Z52" s="145"/>
      <c r="AA52" s="145"/>
      <c r="AB52" s="145"/>
      <c r="AC52" s="145"/>
      <c r="AD52" s="145"/>
      <c r="AE52" s="145"/>
      <c r="AF52" s="145"/>
      <c r="AG52" s="145" t="s">
        <v>159</v>
      </c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74">
        <v>22</v>
      </c>
      <c r="B53" s="175" t="s">
        <v>182</v>
      </c>
      <c r="C53" s="183" t="s">
        <v>183</v>
      </c>
      <c r="D53" s="176" t="s">
        <v>184</v>
      </c>
      <c r="E53" s="177">
        <v>14.15096</v>
      </c>
      <c r="F53" s="178"/>
      <c r="G53" s="179">
        <f t="shared" si="0"/>
        <v>0</v>
      </c>
      <c r="H53" s="156">
        <v>0</v>
      </c>
      <c r="I53" s="155">
        <f t="shared" si="1"/>
        <v>0</v>
      </c>
      <c r="J53" s="156">
        <v>427</v>
      </c>
      <c r="K53" s="155">
        <f t="shared" si="2"/>
        <v>6042.46</v>
      </c>
      <c r="L53" s="155">
        <v>21</v>
      </c>
      <c r="M53" s="155">
        <f t="shared" si="3"/>
        <v>0</v>
      </c>
      <c r="N53" s="154">
        <v>0</v>
      </c>
      <c r="O53" s="154">
        <f t="shared" si="4"/>
        <v>0</v>
      </c>
      <c r="P53" s="154">
        <v>0</v>
      </c>
      <c r="Q53" s="154">
        <f t="shared" si="5"/>
        <v>0</v>
      </c>
      <c r="R53" s="155"/>
      <c r="S53" s="155" t="s">
        <v>110</v>
      </c>
      <c r="T53" s="155" t="s">
        <v>110</v>
      </c>
      <c r="U53" s="155">
        <v>0.93300000000000005</v>
      </c>
      <c r="V53" s="155">
        <f t="shared" si="6"/>
        <v>13.2</v>
      </c>
      <c r="W53" s="155"/>
      <c r="X53" s="155" t="s">
        <v>111</v>
      </c>
      <c r="Y53" s="155" t="s">
        <v>112</v>
      </c>
      <c r="Z53" s="145"/>
      <c r="AA53" s="145"/>
      <c r="AB53" s="145"/>
      <c r="AC53" s="145"/>
      <c r="AD53" s="145"/>
      <c r="AE53" s="145"/>
      <c r="AF53" s="145"/>
      <c r="AG53" s="145" t="s">
        <v>126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74">
        <v>23</v>
      </c>
      <c r="B54" s="175" t="s">
        <v>185</v>
      </c>
      <c r="C54" s="183" t="s">
        <v>186</v>
      </c>
      <c r="D54" s="176" t="s">
        <v>184</v>
      </c>
      <c r="E54" s="177">
        <v>14.15096</v>
      </c>
      <c r="F54" s="178"/>
      <c r="G54" s="179">
        <f t="shared" si="0"/>
        <v>0</v>
      </c>
      <c r="H54" s="156">
        <v>0</v>
      </c>
      <c r="I54" s="155">
        <f t="shared" si="1"/>
        <v>0</v>
      </c>
      <c r="J54" s="156">
        <v>275.5</v>
      </c>
      <c r="K54" s="155">
        <f t="shared" si="2"/>
        <v>3898.59</v>
      </c>
      <c r="L54" s="155">
        <v>21</v>
      </c>
      <c r="M54" s="155">
        <f t="shared" si="3"/>
        <v>0</v>
      </c>
      <c r="N54" s="154">
        <v>0</v>
      </c>
      <c r="O54" s="154">
        <f t="shared" si="4"/>
        <v>0</v>
      </c>
      <c r="P54" s="154">
        <v>0</v>
      </c>
      <c r="Q54" s="154">
        <f t="shared" si="5"/>
        <v>0</v>
      </c>
      <c r="R54" s="155"/>
      <c r="S54" s="155" t="s">
        <v>110</v>
      </c>
      <c r="T54" s="155" t="s">
        <v>110</v>
      </c>
      <c r="U54" s="155">
        <v>0.49</v>
      </c>
      <c r="V54" s="155">
        <f t="shared" si="6"/>
        <v>6.93</v>
      </c>
      <c r="W54" s="155"/>
      <c r="X54" s="155" t="s">
        <v>111</v>
      </c>
      <c r="Y54" s="155" t="s">
        <v>112</v>
      </c>
      <c r="Z54" s="145"/>
      <c r="AA54" s="145"/>
      <c r="AB54" s="145"/>
      <c r="AC54" s="145"/>
      <c r="AD54" s="145"/>
      <c r="AE54" s="145"/>
      <c r="AF54" s="145"/>
      <c r="AG54" s="145" t="s">
        <v>126</v>
      </c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74">
        <v>24</v>
      </c>
      <c r="B55" s="175" t="s">
        <v>187</v>
      </c>
      <c r="C55" s="183" t="s">
        <v>188</v>
      </c>
      <c r="D55" s="176" t="s">
        <v>184</v>
      </c>
      <c r="E55" s="177">
        <v>410.37772999999999</v>
      </c>
      <c r="F55" s="178"/>
      <c r="G55" s="179">
        <f t="shared" si="0"/>
        <v>0</v>
      </c>
      <c r="H55" s="156">
        <v>0</v>
      </c>
      <c r="I55" s="155">
        <f t="shared" si="1"/>
        <v>0</v>
      </c>
      <c r="J55" s="156">
        <v>25</v>
      </c>
      <c r="K55" s="155">
        <f t="shared" si="2"/>
        <v>10259.44</v>
      </c>
      <c r="L55" s="155">
        <v>21</v>
      </c>
      <c r="M55" s="155">
        <f t="shared" si="3"/>
        <v>0</v>
      </c>
      <c r="N55" s="154">
        <v>0</v>
      </c>
      <c r="O55" s="154">
        <f t="shared" si="4"/>
        <v>0</v>
      </c>
      <c r="P55" s="154">
        <v>0</v>
      </c>
      <c r="Q55" s="154">
        <f t="shared" si="5"/>
        <v>0</v>
      </c>
      <c r="R55" s="155"/>
      <c r="S55" s="155" t="s">
        <v>110</v>
      </c>
      <c r="T55" s="155" t="s">
        <v>110</v>
      </c>
      <c r="U55" s="155">
        <v>0</v>
      </c>
      <c r="V55" s="155">
        <f t="shared" si="6"/>
        <v>0</v>
      </c>
      <c r="W55" s="155"/>
      <c r="X55" s="155" t="s">
        <v>111</v>
      </c>
      <c r="Y55" s="155" t="s">
        <v>112</v>
      </c>
      <c r="Z55" s="145"/>
      <c r="AA55" s="145"/>
      <c r="AB55" s="145"/>
      <c r="AC55" s="145"/>
      <c r="AD55" s="145"/>
      <c r="AE55" s="145"/>
      <c r="AF55" s="145"/>
      <c r="AG55" s="145" t="s">
        <v>126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74">
        <v>25</v>
      </c>
      <c r="B56" s="175" t="s">
        <v>189</v>
      </c>
      <c r="C56" s="183" t="s">
        <v>190</v>
      </c>
      <c r="D56" s="176" t="s">
        <v>184</v>
      </c>
      <c r="E56" s="177">
        <v>14.15096</v>
      </c>
      <c r="F56" s="178"/>
      <c r="G56" s="179">
        <f t="shared" si="0"/>
        <v>0</v>
      </c>
      <c r="H56" s="156">
        <v>0</v>
      </c>
      <c r="I56" s="155">
        <f t="shared" si="1"/>
        <v>0</v>
      </c>
      <c r="J56" s="156">
        <v>391.5</v>
      </c>
      <c r="K56" s="155">
        <f t="shared" si="2"/>
        <v>5540.1</v>
      </c>
      <c r="L56" s="155">
        <v>21</v>
      </c>
      <c r="M56" s="155">
        <f t="shared" si="3"/>
        <v>0</v>
      </c>
      <c r="N56" s="154">
        <v>0</v>
      </c>
      <c r="O56" s="154">
        <f t="shared" si="4"/>
        <v>0</v>
      </c>
      <c r="P56" s="154">
        <v>0</v>
      </c>
      <c r="Q56" s="154">
        <f t="shared" si="5"/>
        <v>0</v>
      </c>
      <c r="R56" s="155"/>
      <c r="S56" s="155" t="s">
        <v>110</v>
      </c>
      <c r="T56" s="155" t="s">
        <v>110</v>
      </c>
      <c r="U56" s="155">
        <v>0.94199999999999995</v>
      </c>
      <c r="V56" s="155">
        <f t="shared" si="6"/>
        <v>13.33</v>
      </c>
      <c r="W56" s="155"/>
      <c r="X56" s="155" t="s">
        <v>111</v>
      </c>
      <c r="Y56" s="155" t="s">
        <v>112</v>
      </c>
      <c r="Z56" s="145"/>
      <c r="AA56" s="145"/>
      <c r="AB56" s="145"/>
      <c r="AC56" s="145"/>
      <c r="AD56" s="145"/>
      <c r="AE56" s="145"/>
      <c r="AF56" s="145"/>
      <c r="AG56" s="145" t="s">
        <v>126</v>
      </c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74">
        <v>26</v>
      </c>
      <c r="B57" s="175" t="s">
        <v>191</v>
      </c>
      <c r="C57" s="183" t="s">
        <v>192</v>
      </c>
      <c r="D57" s="176" t="s">
        <v>184</v>
      </c>
      <c r="E57" s="177">
        <v>28.301909999999999</v>
      </c>
      <c r="F57" s="178"/>
      <c r="G57" s="179">
        <f t="shared" si="0"/>
        <v>0</v>
      </c>
      <c r="H57" s="156">
        <v>0</v>
      </c>
      <c r="I57" s="155">
        <f t="shared" si="1"/>
        <v>0</v>
      </c>
      <c r="J57" s="156">
        <v>43.6</v>
      </c>
      <c r="K57" s="155">
        <f t="shared" si="2"/>
        <v>1233.96</v>
      </c>
      <c r="L57" s="155">
        <v>21</v>
      </c>
      <c r="M57" s="155">
        <f t="shared" si="3"/>
        <v>0</v>
      </c>
      <c r="N57" s="154">
        <v>0</v>
      </c>
      <c r="O57" s="154">
        <f t="shared" si="4"/>
        <v>0</v>
      </c>
      <c r="P57" s="154">
        <v>0</v>
      </c>
      <c r="Q57" s="154">
        <f t="shared" si="5"/>
        <v>0</v>
      </c>
      <c r="R57" s="155"/>
      <c r="S57" s="155" t="s">
        <v>110</v>
      </c>
      <c r="T57" s="155" t="s">
        <v>110</v>
      </c>
      <c r="U57" s="155">
        <v>0.105</v>
      </c>
      <c r="V57" s="155">
        <f t="shared" si="6"/>
        <v>2.97</v>
      </c>
      <c r="W57" s="155"/>
      <c r="X57" s="155" t="s">
        <v>111</v>
      </c>
      <c r="Y57" s="155" t="s">
        <v>112</v>
      </c>
      <c r="Z57" s="145"/>
      <c r="AA57" s="145"/>
      <c r="AB57" s="145"/>
      <c r="AC57" s="145"/>
      <c r="AD57" s="145"/>
      <c r="AE57" s="145"/>
      <c r="AF57" s="145"/>
      <c r="AG57" s="145" t="s">
        <v>126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ht="21.75" outlineLevel="1" x14ac:dyDescent="0.2">
      <c r="A58" s="174">
        <v>27</v>
      </c>
      <c r="B58" s="175" t="s">
        <v>193</v>
      </c>
      <c r="C58" s="183" t="s">
        <v>194</v>
      </c>
      <c r="D58" s="176" t="s">
        <v>184</v>
      </c>
      <c r="E58" s="177">
        <v>14.15096</v>
      </c>
      <c r="F58" s="178"/>
      <c r="G58" s="179">
        <f t="shared" si="0"/>
        <v>0</v>
      </c>
      <c r="H58" s="156">
        <v>0</v>
      </c>
      <c r="I58" s="155">
        <f t="shared" si="1"/>
        <v>0</v>
      </c>
      <c r="J58" s="156">
        <v>2725</v>
      </c>
      <c r="K58" s="155">
        <f t="shared" si="2"/>
        <v>38561.370000000003</v>
      </c>
      <c r="L58" s="155">
        <v>21</v>
      </c>
      <c r="M58" s="155">
        <f t="shared" si="3"/>
        <v>0</v>
      </c>
      <c r="N58" s="154">
        <v>0</v>
      </c>
      <c r="O58" s="154">
        <f t="shared" si="4"/>
        <v>0</v>
      </c>
      <c r="P58" s="154">
        <v>0</v>
      </c>
      <c r="Q58" s="154">
        <f t="shared" si="5"/>
        <v>0</v>
      </c>
      <c r="R58" s="155"/>
      <c r="S58" s="155" t="s">
        <v>110</v>
      </c>
      <c r="T58" s="155" t="s">
        <v>110</v>
      </c>
      <c r="U58" s="155">
        <v>0</v>
      </c>
      <c r="V58" s="155">
        <f t="shared" si="6"/>
        <v>0</v>
      </c>
      <c r="W58" s="155"/>
      <c r="X58" s="155" t="s">
        <v>111</v>
      </c>
      <c r="Y58" s="155" t="s">
        <v>112</v>
      </c>
      <c r="Z58" s="145"/>
      <c r="AA58" s="145"/>
      <c r="AB58" s="145"/>
      <c r="AC58" s="145"/>
      <c r="AD58" s="145"/>
      <c r="AE58" s="145"/>
      <c r="AF58" s="145"/>
      <c r="AG58" s="145" t="s">
        <v>126</v>
      </c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74">
        <v>28</v>
      </c>
      <c r="B59" s="175" t="s">
        <v>195</v>
      </c>
      <c r="C59" s="183" t="s">
        <v>196</v>
      </c>
      <c r="D59" s="176" t="s">
        <v>184</v>
      </c>
      <c r="E59" s="177">
        <v>14.15096</v>
      </c>
      <c r="F59" s="178"/>
      <c r="G59" s="179">
        <f t="shared" si="0"/>
        <v>0</v>
      </c>
      <c r="H59" s="156">
        <v>0</v>
      </c>
      <c r="I59" s="155">
        <f t="shared" si="1"/>
        <v>0</v>
      </c>
      <c r="J59" s="156">
        <v>12.5</v>
      </c>
      <c r="K59" s="155">
        <f t="shared" si="2"/>
        <v>176.89</v>
      </c>
      <c r="L59" s="155">
        <v>21</v>
      </c>
      <c r="M59" s="155">
        <f t="shared" si="3"/>
        <v>0</v>
      </c>
      <c r="N59" s="154">
        <v>0</v>
      </c>
      <c r="O59" s="154">
        <f t="shared" si="4"/>
        <v>0</v>
      </c>
      <c r="P59" s="154">
        <v>0</v>
      </c>
      <c r="Q59" s="154">
        <f t="shared" si="5"/>
        <v>0</v>
      </c>
      <c r="R59" s="155"/>
      <c r="S59" s="155" t="s">
        <v>110</v>
      </c>
      <c r="T59" s="155" t="s">
        <v>110</v>
      </c>
      <c r="U59" s="155">
        <v>6.0000000000000001E-3</v>
      </c>
      <c r="V59" s="155">
        <f t="shared" si="6"/>
        <v>0.08</v>
      </c>
      <c r="W59" s="155"/>
      <c r="X59" s="155" t="s">
        <v>111</v>
      </c>
      <c r="Y59" s="155" t="s">
        <v>112</v>
      </c>
      <c r="Z59" s="145"/>
      <c r="AA59" s="145"/>
      <c r="AB59" s="145"/>
      <c r="AC59" s="145"/>
      <c r="AD59" s="145"/>
      <c r="AE59" s="145"/>
      <c r="AF59" s="145"/>
      <c r="AG59" s="145" t="s">
        <v>126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21.75" outlineLevel="1" x14ac:dyDescent="0.2">
      <c r="A60" s="168">
        <v>29</v>
      </c>
      <c r="B60" s="169" t="s">
        <v>197</v>
      </c>
      <c r="C60" s="181" t="s">
        <v>198</v>
      </c>
      <c r="D60" s="170" t="s">
        <v>129</v>
      </c>
      <c r="E60" s="171">
        <v>140.58000000000001</v>
      </c>
      <c r="F60" s="172"/>
      <c r="G60" s="173">
        <f t="shared" si="0"/>
        <v>0</v>
      </c>
      <c r="H60" s="156">
        <v>0</v>
      </c>
      <c r="I60" s="155">
        <f t="shared" si="1"/>
        <v>0</v>
      </c>
      <c r="J60" s="156">
        <v>110.1</v>
      </c>
      <c r="K60" s="155">
        <f t="shared" si="2"/>
        <v>15477.86</v>
      </c>
      <c r="L60" s="155">
        <v>21</v>
      </c>
      <c r="M60" s="155">
        <f t="shared" si="3"/>
        <v>0</v>
      </c>
      <c r="N60" s="154">
        <v>0</v>
      </c>
      <c r="O60" s="154">
        <f t="shared" si="4"/>
        <v>0</v>
      </c>
      <c r="P60" s="154">
        <v>2.4649999999999998E-2</v>
      </c>
      <c r="Q60" s="154">
        <f t="shared" si="5"/>
        <v>3.47</v>
      </c>
      <c r="R60" s="155"/>
      <c r="S60" s="155" t="s">
        <v>136</v>
      </c>
      <c r="T60" s="155" t="s">
        <v>137</v>
      </c>
      <c r="U60" s="155">
        <v>0.25</v>
      </c>
      <c r="V60" s="155">
        <f t="shared" si="6"/>
        <v>35.15</v>
      </c>
      <c r="W60" s="155"/>
      <c r="X60" s="155" t="s">
        <v>111</v>
      </c>
      <c r="Y60" s="155" t="s">
        <v>112</v>
      </c>
      <c r="Z60" s="145"/>
      <c r="AA60" s="145"/>
      <c r="AB60" s="145"/>
      <c r="AC60" s="145"/>
      <c r="AD60" s="145"/>
      <c r="AE60" s="145"/>
      <c r="AF60" s="145"/>
      <c r="AG60" s="145" t="s">
        <v>130</v>
      </c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2" x14ac:dyDescent="0.2">
      <c r="A61" s="152"/>
      <c r="B61" s="153"/>
      <c r="C61" s="182" t="s">
        <v>199</v>
      </c>
      <c r="D61" s="157"/>
      <c r="E61" s="158">
        <v>79.38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115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3" x14ac:dyDescent="0.2">
      <c r="A62" s="152"/>
      <c r="B62" s="153"/>
      <c r="C62" s="182" t="s">
        <v>131</v>
      </c>
      <c r="D62" s="157"/>
      <c r="E62" s="158">
        <v>61.2</v>
      </c>
      <c r="F62" s="155"/>
      <c r="G62" s="155"/>
      <c r="H62" s="155"/>
      <c r="I62" s="155"/>
      <c r="J62" s="155"/>
      <c r="K62" s="155"/>
      <c r="L62" s="155"/>
      <c r="M62" s="155"/>
      <c r="N62" s="154"/>
      <c r="O62" s="154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45"/>
      <c r="AA62" s="145"/>
      <c r="AB62" s="145"/>
      <c r="AC62" s="145"/>
      <c r="AD62" s="145"/>
      <c r="AE62" s="145"/>
      <c r="AF62" s="145"/>
      <c r="AG62" s="145" t="s">
        <v>115</v>
      </c>
      <c r="AH62" s="145">
        <v>0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74">
        <v>30</v>
      </c>
      <c r="B63" s="175" t="s">
        <v>200</v>
      </c>
      <c r="C63" s="183" t="s">
        <v>201</v>
      </c>
      <c r="D63" s="176" t="s">
        <v>202</v>
      </c>
      <c r="E63" s="177">
        <v>1</v>
      </c>
      <c r="F63" s="178"/>
      <c r="G63" s="179">
        <f>ROUND(E63*F63,2)</f>
        <v>0</v>
      </c>
      <c r="H63" s="156">
        <v>0</v>
      </c>
      <c r="I63" s="155">
        <f>ROUND(E63*H63,2)</f>
        <v>0</v>
      </c>
      <c r="J63" s="156">
        <v>1000</v>
      </c>
      <c r="K63" s="155">
        <f>ROUND(E63*J63,2)</f>
        <v>1000</v>
      </c>
      <c r="L63" s="155">
        <v>21</v>
      </c>
      <c r="M63" s="155">
        <f>G63*(1+L63/100)</f>
        <v>0</v>
      </c>
      <c r="N63" s="154">
        <v>0</v>
      </c>
      <c r="O63" s="154">
        <f>ROUND(E63*N63,2)</f>
        <v>0</v>
      </c>
      <c r="P63" s="154">
        <v>0</v>
      </c>
      <c r="Q63" s="154">
        <f>ROUND(E63*P63,2)</f>
        <v>0</v>
      </c>
      <c r="R63" s="155"/>
      <c r="S63" s="155" t="s">
        <v>136</v>
      </c>
      <c r="T63" s="155" t="s">
        <v>137</v>
      </c>
      <c r="U63" s="155">
        <v>0</v>
      </c>
      <c r="V63" s="155">
        <f>ROUND(E63*U63,2)</f>
        <v>0</v>
      </c>
      <c r="W63" s="155"/>
      <c r="X63" s="155" t="s">
        <v>111</v>
      </c>
      <c r="Y63" s="155" t="s">
        <v>112</v>
      </c>
      <c r="Z63" s="145"/>
      <c r="AA63" s="145"/>
      <c r="AB63" s="145"/>
      <c r="AC63" s="145"/>
      <c r="AD63" s="145"/>
      <c r="AE63" s="145"/>
      <c r="AF63" s="145"/>
      <c r="AG63" s="145" t="s">
        <v>113</v>
      </c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74">
        <v>31</v>
      </c>
      <c r="B64" s="175" t="s">
        <v>203</v>
      </c>
      <c r="C64" s="183" t="s">
        <v>204</v>
      </c>
      <c r="D64" s="176" t="s">
        <v>202</v>
      </c>
      <c r="E64" s="177">
        <v>2</v>
      </c>
      <c r="F64" s="178"/>
      <c r="G64" s="179">
        <f>ROUND(E64*F64,2)</f>
        <v>0</v>
      </c>
      <c r="H64" s="156">
        <v>0</v>
      </c>
      <c r="I64" s="155">
        <f>ROUND(E64*H64,2)</f>
        <v>0</v>
      </c>
      <c r="J64" s="156">
        <v>1500</v>
      </c>
      <c r="K64" s="155">
        <f>ROUND(E64*J64,2)</f>
        <v>3000</v>
      </c>
      <c r="L64" s="155">
        <v>21</v>
      </c>
      <c r="M64" s="155">
        <f>G64*(1+L64/100)</f>
        <v>0</v>
      </c>
      <c r="N64" s="154">
        <v>0</v>
      </c>
      <c r="O64" s="154">
        <f>ROUND(E64*N64,2)</f>
        <v>0</v>
      </c>
      <c r="P64" s="154">
        <v>0</v>
      </c>
      <c r="Q64" s="154">
        <f>ROUND(E64*P64,2)</f>
        <v>0</v>
      </c>
      <c r="R64" s="155"/>
      <c r="S64" s="155" t="s">
        <v>136</v>
      </c>
      <c r="T64" s="155" t="s">
        <v>137</v>
      </c>
      <c r="U64" s="155">
        <v>0</v>
      </c>
      <c r="V64" s="155">
        <f>ROUND(E64*U64,2)</f>
        <v>0</v>
      </c>
      <c r="W64" s="155"/>
      <c r="X64" s="155" t="s">
        <v>111</v>
      </c>
      <c r="Y64" s="155" t="s">
        <v>112</v>
      </c>
      <c r="Z64" s="145"/>
      <c r="AA64" s="145"/>
      <c r="AB64" s="145"/>
      <c r="AC64" s="145"/>
      <c r="AD64" s="145"/>
      <c r="AE64" s="145"/>
      <c r="AF64" s="145"/>
      <c r="AG64" s="145" t="s">
        <v>113</v>
      </c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68">
        <v>32</v>
      </c>
      <c r="B65" s="169" t="s">
        <v>205</v>
      </c>
      <c r="C65" s="181" t="s">
        <v>206</v>
      </c>
      <c r="D65" s="170" t="s">
        <v>152</v>
      </c>
      <c r="E65" s="171">
        <v>48.6</v>
      </c>
      <c r="F65" s="172"/>
      <c r="G65" s="173">
        <f>ROUND(E65*F65,2)</f>
        <v>0</v>
      </c>
      <c r="H65" s="156">
        <v>0</v>
      </c>
      <c r="I65" s="155">
        <f>ROUND(E65*H65,2)</f>
        <v>0</v>
      </c>
      <c r="J65" s="156">
        <v>150</v>
      </c>
      <c r="K65" s="155">
        <f>ROUND(E65*J65,2)</f>
        <v>7290</v>
      </c>
      <c r="L65" s="155">
        <v>21</v>
      </c>
      <c r="M65" s="155">
        <f>G65*(1+L65/100)</f>
        <v>0</v>
      </c>
      <c r="N65" s="154">
        <v>0</v>
      </c>
      <c r="O65" s="154">
        <f>ROUND(E65*N65,2)</f>
        <v>0</v>
      </c>
      <c r="P65" s="154">
        <v>0</v>
      </c>
      <c r="Q65" s="154">
        <f>ROUND(E65*P65,2)</f>
        <v>0</v>
      </c>
      <c r="R65" s="155"/>
      <c r="S65" s="155" t="s">
        <v>136</v>
      </c>
      <c r="T65" s="155" t="s">
        <v>137</v>
      </c>
      <c r="U65" s="155">
        <v>0</v>
      </c>
      <c r="V65" s="155">
        <f>ROUND(E65*U65,2)</f>
        <v>0</v>
      </c>
      <c r="W65" s="155"/>
      <c r="X65" s="155" t="s">
        <v>111</v>
      </c>
      <c r="Y65" s="155" t="s">
        <v>112</v>
      </c>
      <c r="Z65" s="145"/>
      <c r="AA65" s="145"/>
      <c r="AB65" s="145"/>
      <c r="AC65" s="145"/>
      <c r="AD65" s="145"/>
      <c r="AE65" s="145"/>
      <c r="AF65" s="145"/>
      <c r="AG65" s="145" t="s">
        <v>113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2" x14ac:dyDescent="0.2">
      <c r="A66" s="152"/>
      <c r="B66" s="153"/>
      <c r="C66" s="182" t="s">
        <v>207</v>
      </c>
      <c r="D66" s="157"/>
      <c r="E66" s="158">
        <v>48.6</v>
      </c>
      <c r="F66" s="155"/>
      <c r="G66" s="155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5"/>
      <c r="AA66" s="145"/>
      <c r="AB66" s="145"/>
      <c r="AC66" s="145"/>
      <c r="AD66" s="145"/>
      <c r="AE66" s="145"/>
      <c r="AF66" s="145"/>
      <c r="AG66" s="145" t="s">
        <v>115</v>
      </c>
      <c r="AH66" s="145">
        <v>0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21.75" outlineLevel="1" x14ac:dyDescent="0.2">
      <c r="A67" s="174">
        <v>33</v>
      </c>
      <c r="B67" s="175" t="s">
        <v>208</v>
      </c>
      <c r="C67" s="183" t="s">
        <v>209</v>
      </c>
      <c r="D67" s="176" t="s">
        <v>210</v>
      </c>
      <c r="E67" s="177">
        <v>28</v>
      </c>
      <c r="F67" s="178"/>
      <c r="G67" s="179">
        <f>ROUND(E67*F67,2)</f>
        <v>0</v>
      </c>
      <c r="H67" s="156">
        <v>167</v>
      </c>
      <c r="I67" s="155">
        <f>ROUND(E67*H67,2)</f>
        <v>4676</v>
      </c>
      <c r="J67" s="156">
        <v>0</v>
      </c>
      <c r="K67" s="155">
        <f>ROUND(E67*J67,2)</f>
        <v>0</v>
      </c>
      <c r="L67" s="155">
        <v>21</v>
      </c>
      <c r="M67" s="155">
        <f>G67*(1+L67/100)</f>
        <v>0</v>
      </c>
      <c r="N67" s="154">
        <v>4.4999999999999998E-2</v>
      </c>
      <c r="O67" s="154">
        <f>ROUND(E67*N67,2)</f>
        <v>1.26</v>
      </c>
      <c r="P67" s="154">
        <v>0</v>
      </c>
      <c r="Q67" s="154">
        <f>ROUND(E67*P67,2)</f>
        <v>0</v>
      </c>
      <c r="R67" s="155" t="s">
        <v>211</v>
      </c>
      <c r="S67" s="155" t="s">
        <v>110</v>
      </c>
      <c r="T67" s="155" t="s">
        <v>110</v>
      </c>
      <c r="U67" s="155">
        <v>0</v>
      </c>
      <c r="V67" s="155">
        <f>ROUND(E67*U67,2)</f>
        <v>0</v>
      </c>
      <c r="W67" s="155"/>
      <c r="X67" s="155" t="s">
        <v>212</v>
      </c>
      <c r="Y67" s="155" t="s">
        <v>112</v>
      </c>
      <c r="Z67" s="145"/>
      <c r="AA67" s="145"/>
      <c r="AB67" s="145"/>
      <c r="AC67" s="145"/>
      <c r="AD67" s="145"/>
      <c r="AE67" s="145"/>
      <c r="AF67" s="145"/>
      <c r="AG67" s="145" t="s">
        <v>213</v>
      </c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ht="21.75" outlineLevel="1" x14ac:dyDescent="0.2">
      <c r="A68" s="168">
        <v>34</v>
      </c>
      <c r="B68" s="169" t="s">
        <v>203</v>
      </c>
      <c r="C68" s="181" t="s">
        <v>214</v>
      </c>
      <c r="D68" s="170" t="s">
        <v>129</v>
      </c>
      <c r="E68" s="171">
        <v>12.8</v>
      </c>
      <c r="F68" s="172"/>
      <c r="G68" s="173">
        <f>ROUND(E68*F68,2)</f>
        <v>0</v>
      </c>
      <c r="H68" s="156">
        <v>0</v>
      </c>
      <c r="I68" s="155">
        <f>ROUND(E68*H68,2)</f>
        <v>0</v>
      </c>
      <c r="J68" s="156">
        <v>290</v>
      </c>
      <c r="K68" s="155">
        <f>ROUND(E68*J68,2)</f>
        <v>3712</v>
      </c>
      <c r="L68" s="155">
        <v>21</v>
      </c>
      <c r="M68" s="155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5"/>
      <c r="S68" s="155" t="s">
        <v>136</v>
      </c>
      <c r="T68" s="155" t="s">
        <v>137</v>
      </c>
      <c r="U68" s="155">
        <v>0</v>
      </c>
      <c r="V68" s="155">
        <f>ROUND(E68*U68,2)</f>
        <v>0</v>
      </c>
      <c r="W68" s="155"/>
      <c r="X68" s="155" t="s">
        <v>215</v>
      </c>
      <c r="Y68" s="155" t="s">
        <v>112</v>
      </c>
      <c r="Z68" s="145"/>
      <c r="AA68" s="145"/>
      <c r="AB68" s="145"/>
      <c r="AC68" s="145"/>
      <c r="AD68" s="145"/>
      <c r="AE68" s="145"/>
      <c r="AF68" s="145"/>
      <c r="AG68" s="145" t="s">
        <v>216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2" x14ac:dyDescent="0.2">
      <c r="A69" s="152"/>
      <c r="B69" s="153"/>
      <c r="C69" s="182" t="s">
        <v>146</v>
      </c>
      <c r="D69" s="157"/>
      <c r="E69" s="158">
        <v>12.8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115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ht="13.6" x14ac:dyDescent="0.2">
      <c r="A70" s="161" t="s">
        <v>105</v>
      </c>
      <c r="B70" s="162" t="s">
        <v>63</v>
      </c>
      <c r="C70" s="180" t="s">
        <v>64</v>
      </c>
      <c r="D70" s="163"/>
      <c r="E70" s="164"/>
      <c r="F70" s="165"/>
      <c r="G70" s="166">
        <f>SUMIF(AG71:AG71,"&lt;&gt;NOR",G71:G71)</f>
        <v>0</v>
      </c>
      <c r="H70" s="160"/>
      <c r="I70" s="160">
        <f>SUM(I71:I71)</f>
        <v>0</v>
      </c>
      <c r="J70" s="160"/>
      <c r="K70" s="160">
        <f>SUM(K71:K71)</f>
        <v>11126.39</v>
      </c>
      <c r="L70" s="160"/>
      <c r="M70" s="160">
        <f>SUM(M71:M71)</f>
        <v>0</v>
      </c>
      <c r="N70" s="159"/>
      <c r="O70" s="159">
        <f>SUM(O71:O71)</f>
        <v>0</v>
      </c>
      <c r="P70" s="159"/>
      <c r="Q70" s="159">
        <f>SUM(Q71:Q71)</f>
        <v>0</v>
      </c>
      <c r="R70" s="160"/>
      <c r="S70" s="160"/>
      <c r="T70" s="160"/>
      <c r="U70" s="160"/>
      <c r="V70" s="160">
        <f>SUM(V71:V71)</f>
        <v>23.16</v>
      </c>
      <c r="W70" s="160"/>
      <c r="X70" s="160"/>
      <c r="Y70" s="160"/>
      <c r="AG70" t="s">
        <v>106</v>
      </c>
    </row>
    <row r="71" spans="1:60" outlineLevel="1" x14ac:dyDescent="0.2">
      <c r="A71" s="174">
        <v>35</v>
      </c>
      <c r="B71" s="175" t="s">
        <v>217</v>
      </c>
      <c r="C71" s="183" t="s">
        <v>218</v>
      </c>
      <c r="D71" s="176" t="s">
        <v>184</v>
      </c>
      <c r="E71" s="177">
        <v>12.24025</v>
      </c>
      <c r="F71" s="178"/>
      <c r="G71" s="179">
        <f>ROUND(E71*F71,2)</f>
        <v>0</v>
      </c>
      <c r="H71" s="156">
        <v>0</v>
      </c>
      <c r="I71" s="155">
        <f>ROUND(E71*H71,2)</f>
        <v>0</v>
      </c>
      <c r="J71" s="156">
        <v>909</v>
      </c>
      <c r="K71" s="155">
        <f>ROUND(E71*J71,2)</f>
        <v>11126.39</v>
      </c>
      <c r="L71" s="155">
        <v>21</v>
      </c>
      <c r="M71" s="155">
        <f>G71*(1+L71/100)</f>
        <v>0</v>
      </c>
      <c r="N71" s="154">
        <v>0</v>
      </c>
      <c r="O71" s="154">
        <f>ROUND(E71*N71,2)</f>
        <v>0</v>
      </c>
      <c r="P71" s="154">
        <v>0</v>
      </c>
      <c r="Q71" s="154">
        <f>ROUND(E71*P71,2)</f>
        <v>0</v>
      </c>
      <c r="R71" s="155"/>
      <c r="S71" s="155" t="s">
        <v>110</v>
      </c>
      <c r="T71" s="155" t="s">
        <v>110</v>
      </c>
      <c r="U71" s="155">
        <v>1.8919999999999999</v>
      </c>
      <c r="V71" s="155">
        <f>ROUND(E71*U71,2)</f>
        <v>23.16</v>
      </c>
      <c r="W71" s="155"/>
      <c r="X71" s="155" t="s">
        <v>111</v>
      </c>
      <c r="Y71" s="155" t="s">
        <v>112</v>
      </c>
      <c r="Z71" s="145"/>
      <c r="AA71" s="145"/>
      <c r="AB71" s="145"/>
      <c r="AC71" s="145"/>
      <c r="AD71" s="145"/>
      <c r="AE71" s="145"/>
      <c r="AF71" s="145"/>
      <c r="AG71" s="145" t="s">
        <v>126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ht="13.6" x14ac:dyDescent="0.2">
      <c r="A72" s="161" t="s">
        <v>105</v>
      </c>
      <c r="B72" s="162" t="s">
        <v>65</v>
      </c>
      <c r="C72" s="180" t="s">
        <v>66</v>
      </c>
      <c r="D72" s="163"/>
      <c r="E72" s="164"/>
      <c r="F72" s="165"/>
      <c r="G72" s="166">
        <f>SUMIF(AG73:AG74,"&lt;&gt;NOR",G73:G74)</f>
        <v>0</v>
      </c>
      <c r="H72" s="160"/>
      <c r="I72" s="160">
        <f>SUM(I73:I74)</f>
        <v>13309.95</v>
      </c>
      <c r="J72" s="160"/>
      <c r="K72" s="160">
        <f>SUM(K73:K74)</f>
        <v>3688.45</v>
      </c>
      <c r="L72" s="160"/>
      <c r="M72" s="160">
        <f>SUM(M73:M74)</f>
        <v>0</v>
      </c>
      <c r="N72" s="159"/>
      <c r="O72" s="159">
        <f>SUM(O73:O74)</f>
        <v>0.18</v>
      </c>
      <c r="P72" s="159"/>
      <c r="Q72" s="159">
        <f>SUM(Q73:Q74)</f>
        <v>0</v>
      </c>
      <c r="R72" s="160"/>
      <c r="S72" s="160"/>
      <c r="T72" s="160"/>
      <c r="U72" s="160"/>
      <c r="V72" s="160">
        <f>SUM(V73:V74)</f>
        <v>6.89</v>
      </c>
      <c r="W72" s="160"/>
      <c r="X72" s="160"/>
      <c r="Y72" s="160"/>
      <c r="AG72" t="s">
        <v>106</v>
      </c>
    </row>
    <row r="73" spans="1:60" outlineLevel="1" x14ac:dyDescent="0.2">
      <c r="A73" s="168">
        <v>36</v>
      </c>
      <c r="B73" s="169" t="s">
        <v>219</v>
      </c>
      <c r="C73" s="181" t="s">
        <v>220</v>
      </c>
      <c r="D73" s="170" t="s">
        <v>129</v>
      </c>
      <c r="E73" s="171">
        <v>25.6</v>
      </c>
      <c r="F73" s="172"/>
      <c r="G73" s="173">
        <f>ROUND(E73*F73,2)</f>
        <v>0</v>
      </c>
      <c r="H73" s="156">
        <v>519.91999999999996</v>
      </c>
      <c r="I73" s="155">
        <f>ROUND(E73*H73,2)</f>
        <v>13309.95</v>
      </c>
      <c r="J73" s="156">
        <v>144.08000000000001</v>
      </c>
      <c r="K73" s="155">
        <f>ROUND(E73*J73,2)</f>
        <v>3688.45</v>
      </c>
      <c r="L73" s="155">
        <v>21</v>
      </c>
      <c r="M73" s="155">
        <f>G73*(1+L73/100)</f>
        <v>0</v>
      </c>
      <c r="N73" s="154">
        <v>7.1700000000000002E-3</v>
      </c>
      <c r="O73" s="154">
        <f>ROUND(E73*N73,2)</f>
        <v>0.18</v>
      </c>
      <c r="P73" s="154">
        <v>0</v>
      </c>
      <c r="Q73" s="154">
        <f>ROUND(E73*P73,2)</f>
        <v>0</v>
      </c>
      <c r="R73" s="155"/>
      <c r="S73" s="155" t="s">
        <v>110</v>
      </c>
      <c r="T73" s="155" t="s">
        <v>110</v>
      </c>
      <c r="U73" s="155">
        <v>0.26907999999999999</v>
      </c>
      <c r="V73" s="155">
        <f>ROUND(E73*U73,2)</f>
        <v>6.89</v>
      </c>
      <c r="W73" s="155"/>
      <c r="X73" s="155" t="s">
        <v>221</v>
      </c>
      <c r="Y73" s="155" t="s">
        <v>112</v>
      </c>
      <c r="Z73" s="145"/>
      <c r="AA73" s="145"/>
      <c r="AB73" s="145"/>
      <c r="AC73" s="145"/>
      <c r="AD73" s="145"/>
      <c r="AE73" s="145"/>
      <c r="AF73" s="145"/>
      <c r="AG73" s="145" t="s">
        <v>222</v>
      </c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2" x14ac:dyDescent="0.2">
      <c r="A74" s="152"/>
      <c r="B74" s="153"/>
      <c r="C74" s="182" t="s">
        <v>223</v>
      </c>
      <c r="D74" s="157"/>
      <c r="E74" s="158">
        <v>25.6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5"/>
      <c r="AA74" s="145"/>
      <c r="AB74" s="145"/>
      <c r="AC74" s="145"/>
      <c r="AD74" s="145"/>
      <c r="AE74" s="145"/>
      <c r="AF74" s="145"/>
      <c r="AG74" s="145" t="s">
        <v>115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ht="13.6" x14ac:dyDescent="0.2">
      <c r="A75" s="161" t="s">
        <v>105</v>
      </c>
      <c r="B75" s="162" t="s">
        <v>67</v>
      </c>
      <c r="C75" s="180" t="s">
        <v>68</v>
      </c>
      <c r="D75" s="163"/>
      <c r="E75" s="164"/>
      <c r="F75" s="165"/>
      <c r="G75" s="166">
        <f>SUMIF(AG76:AG108,"&lt;&gt;NOR",G76:G108)</f>
        <v>0</v>
      </c>
      <c r="H75" s="160"/>
      <c r="I75" s="160">
        <f>SUM(I76:I108)</f>
        <v>271406.53999999998</v>
      </c>
      <c r="J75" s="160"/>
      <c r="K75" s="160">
        <f>SUM(K76:K108)</f>
        <v>72766.040000000008</v>
      </c>
      <c r="L75" s="160"/>
      <c r="M75" s="160">
        <f>SUM(M76:M108)</f>
        <v>0</v>
      </c>
      <c r="N75" s="159"/>
      <c r="O75" s="159">
        <f>SUM(O76:O108)</f>
        <v>2.4499999999999997</v>
      </c>
      <c r="P75" s="159"/>
      <c r="Q75" s="159">
        <f>SUM(Q76:Q108)</f>
        <v>0</v>
      </c>
      <c r="R75" s="160"/>
      <c r="S75" s="160"/>
      <c r="T75" s="160"/>
      <c r="U75" s="160"/>
      <c r="V75" s="160">
        <f>SUM(V76:V108)</f>
        <v>124.86</v>
      </c>
      <c r="W75" s="160"/>
      <c r="X75" s="160"/>
      <c r="Y75" s="160"/>
      <c r="AG75" t="s">
        <v>106</v>
      </c>
    </row>
    <row r="76" spans="1:60" outlineLevel="1" x14ac:dyDescent="0.2">
      <c r="A76" s="168">
        <v>37</v>
      </c>
      <c r="B76" s="169" t="s">
        <v>224</v>
      </c>
      <c r="C76" s="181" t="s">
        <v>225</v>
      </c>
      <c r="D76" s="170" t="s">
        <v>129</v>
      </c>
      <c r="E76" s="171">
        <v>126.72</v>
      </c>
      <c r="F76" s="172"/>
      <c r="G76" s="173">
        <f>ROUND(E76*F76,2)</f>
        <v>0</v>
      </c>
      <c r="H76" s="156">
        <v>26.57</v>
      </c>
      <c r="I76" s="155">
        <f>ROUND(E76*H76,2)</f>
        <v>3366.95</v>
      </c>
      <c r="J76" s="156">
        <v>131.43</v>
      </c>
      <c r="K76" s="155">
        <f>ROUND(E76*J76,2)</f>
        <v>16654.810000000001</v>
      </c>
      <c r="L76" s="155">
        <v>21</v>
      </c>
      <c r="M76" s="155">
        <f>G76*(1+L76/100)</f>
        <v>0</v>
      </c>
      <c r="N76" s="154">
        <v>5.2999999999999998E-4</v>
      </c>
      <c r="O76" s="154">
        <f>ROUND(E76*N76,2)</f>
        <v>7.0000000000000007E-2</v>
      </c>
      <c r="P76" s="154">
        <v>0</v>
      </c>
      <c r="Q76" s="154">
        <f>ROUND(E76*P76,2)</f>
        <v>0</v>
      </c>
      <c r="R76" s="155"/>
      <c r="S76" s="155" t="s">
        <v>110</v>
      </c>
      <c r="T76" s="155" t="s">
        <v>110</v>
      </c>
      <c r="U76" s="155">
        <v>0.23100000000000001</v>
      </c>
      <c r="V76" s="155">
        <f>ROUND(E76*U76,2)</f>
        <v>29.27</v>
      </c>
      <c r="W76" s="155"/>
      <c r="X76" s="155" t="s">
        <v>111</v>
      </c>
      <c r="Y76" s="155" t="s">
        <v>112</v>
      </c>
      <c r="Z76" s="145"/>
      <c r="AA76" s="145"/>
      <c r="AB76" s="145"/>
      <c r="AC76" s="145"/>
      <c r="AD76" s="145"/>
      <c r="AE76" s="145"/>
      <c r="AF76" s="145"/>
      <c r="AG76" s="145" t="s">
        <v>159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2" x14ac:dyDescent="0.2">
      <c r="A77" s="152"/>
      <c r="B77" s="153"/>
      <c r="C77" s="182" t="s">
        <v>226</v>
      </c>
      <c r="D77" s="157"/>
      <c r="E77" s="158">
        <v>126.72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115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ht="21.75" outlineLevel="1" x14ac:dyDescent="0.2">
      <c r="A78" s="168">
        <v>38</v>
      </c>
      <c r="B78" s="169" t="s">
        <v>227</v>
      </c>
      <c r="C78" s="181" t="s">
        <v>228</v>
      </c>
      <c r="D78" s="170" t="s">
        <v>129</v>
      </c>
      <c r="E78" s="171">
        <v>333.36</v>
      </c>
      <c r="F78" s="172"/>
      <c r="G78" s="173">
        <f>ROUND(E78*F78,2)</f>
        <v>0</v>
      </c>
      <c r="H78" s="156">
        <v>6.65</v>
      </c>
      <c r="I78" s="155">
        <f>ROUND(E78*H78,2)</f>
        <v>2216.84</v>
      </c>
      <c r="J78" s="156">
        <v>102.85</v>
      </c>
      <c r="K78" s="155">
        <f>ROUND(E78*J78,2)</f>
        <v>34286.080000000002</v>
      </c>
      <c r="L78" s="155">
        <v>21</v>
      </c>
      <c r="M78" s="155">
        <f>G78*(1+L78/100)</f>
        <v>0</v>
      </c>
      <c r="N78" s="154">
        <v>3.8000000000000002E-4</v>
      </c>
      <c r="O78" s="154">
        <f>ROUND(E78*N78,2)</f>
        <v>0.13</v>
      </c>
      <c r="P78" s="154">
        <v>0</v>
      </c>
      <c r="Q78" s="154">
        <f>ROUND(E78*P78,2)</f>
        <v>0</v>
      </c>
      <c r="R78" s="155"/>
      <c r="S78" s="155" t="s">
        <v>110</v>
      </c>
      <c r="T78" s="155" t="s">
        <v>110</v>
      </c>
      <c r="U78" s="155">
        <v>0.18099999999999999</v>
      </c>
      <c r="V78" s="155">
        <f>ROUND(E78*U78,2)</f>
        <v>60.34</v>
      </c>
      <c r="W78" s="155"/>
      <c r="X78" s="155" t="s">
        <v>111</v>
      </c>
      <c r="Y78" s="155" t="s">
        <v>112</v>
      </c>
      <c r="Z78" s="145"/>
      <c r="AA78" s="145"/>
      <c r="AB78" s="145"/>
      <c r="AC78" s="145"/>
      <c r="AD78" s="145"/>
      <c r="AE78" s="145"/>
      <c r="AF78" s="145"/>
      <c r="AG78" s="145" t="s">
        <v>159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2" x14ac:dyDescent="0.2">
      <c r="A79" s="152"/>
      <c r="B79" s="153"/>
      <c r="C79" s="182" t="s">
        <v>229</v>
      </c>
      <c r="D79" s="157"/>
      <c r="E79" s="158">
        <v>63.36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115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3" x14ac:dyDescent="0.2">
      <c r="A80" s="152"/>
      <c r="B80" s="153"/>
      <c r="C80" s="182" t="s">
        <v>230</v>
      </c>
      <c r="D80" s="157"/>
      <c r="E80" s="158">
        <v>90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115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3" x14ac:dyDescent="0.2">
      <c r="A81" s="152"/>
      <c r="B81" s="153"/>
      <c r="C81" s="182" t="s">
        <v>230</v>
      </c>
      <c r="D81" s="157"/>
      <c r="E81" s="158">
        <v>90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115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3" x14ac:dyDescent="0.2">
      <c r="A82" s="152"/>
      <c r="B82" s="153"/>
      <c r="C82" s="182" t="s">
        <v>230</v>
      </c>
      <c r="D82" s="157"/>
      <c r="E82" s="158">
        <v>90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115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68">
        <v>39</v>
      </c>
      <c r="B83" s="169" t="s">
        <v>231</v>
      </c>
      <c r="C83" s="181" t="s">
        <v>232</v>
      </c>
      <c r="D83" s="170" t="s">
        <v>129</v>
      </c>
      <c r="E83" s="171">
        <v>153.36000000000001</v>
      </c>
      <c r="F83" s="172"/>
      <c r="G83" s="173">
        <f>ROUND(E83*F83,2)</f>
        <v>0</v>
      </c>
      <c r="H83" s="156">
        <v>7.57</v>
      </c>
      <c r="I83" s="155">
        <f>ROUND(E83*H83,2)</f>
        <v>1160.94</v>
      </c>
      <c r="J83" s="156">
        <v>80.430000000000007</v>
      </c>
      <c r="K83" s="155">
        <f>ROUND(E83*J83,2)</f>
        <v>12334.74</v>
      </c>
      <c r="L83" s="155">
        <v>21</v>
      </c>
      <c r="M83" s="155">
        <f>G83*(1+L83/100)</f>
        <v>0</v>
      </c>
      <c r="N83" s="154">
        <v>2.0000000000000002E-5</v>
      </c>
      <c r="O83" s="154">
        <f>ROUND(E83*N83,2)</f>
        <v>0</v>
      </c>
      <c r="P83" s="154">
        <v>0</v>
      </c>
      <c r="Q83" s="154">
        <f>ROUND(E83*P83,2)</f>
        <v>0</v>
      </c>
      <c r="R83" s="155"/>
      <c r="S83" s="155" t="s">
        <v>110</v>
      </c>
      <c r="T83" s="155" t="s">
        <v>110</v>
      </c>
      <c r="U83" s="155">
        <v>0.14000000000000001</v>
      </c>
      <c r="V83" s="155">
        <f>ROUND(E83*U83,2)</f>
        <v>21.47</v>
      </c>
      <c r="W83" s="155"/>
      <c r="X83" s="155" t="s">
        <v>111</v>
      </c>
      <c r="Y83" s="155" t="s">
        <v>112</v>
      </c>
      <c r="Z83" s="145"/>
      <c r="AA83" s="145"/>
      <c r="AB83" s="145"/>
      <c r="AC83" s="145"/>
      <c r="AD83" s="145"/>
      <c r="AE83" s="145"/>
      <c r="AF83" s="145"/>
      <c r="AG83" s="145" t="s">
        <v>159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">
      <c r="A84" s="152"/>
      <c r="B84" s="153"/>
      <c r="C84" s="182" t="s">
        <v>233</v>
      </c>
      <c r="D84" s="157"/>
      <c r="E84" s="158">
        <v>153.36000000000001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115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ht="21.75" outlineLevel="1" x14ac:dyDescent="0.2">
      <c r="A85" s="168">
        <v>40</v>
      </c>
      <c r="B85" s="169" t="s">
        <v>234</v>
      </c>
      <c r="C85" s="181" t="s">
        <v>235</v>
      </c>
      <c r="D85" s="170" t="s">
        <v>129</v>
      </c>
      <c r="E85" s="171">
        <v>14.1645</v>
      </c>
      <c r="F85" s="172"/>
      <c r="G85" s="173">
        <f>ROUND(E85*F85,2)</f>
        <v>0</v>
      </c>
      <c r="H85" s="156">
        <v>5.43</v>
      </c>
      <c r="I85" s="155">
        <f>ROUND(E85*H85,2)</f>
        <v>76.91</v>
      </c>
      <c r="J85" s="156">
        <v>42.57</v>
      </c>
      <c r="K85" s="155">
        <f>ROUND(E85*J85,2)</f>
        <v>602.98</v>
      </c>
      <c r="L85" s="155">
        <v>21</v>
      </c>
      <c r="M85" s="155">
        <f>G85*(1+L85/100)</f>
        <v>0</v>
      </c>
      <c r="N85" s="154">
        <v>2.3000000000000001E-4</v>
      </c>
      <c r="O85" s="154">
        <f>ROUND(E85*N85,2)</f>
        <v>0</v>
      </c>
      <c r="P85" s="154">
        <v>0</v>
      </c>
      <c r="Q85" s="154">
        <f>ROUND(E85*P85,2)</f>
        <v>0</v>
      </c>
      <c r="R85" s="155"/>
      <c r="S85" s="155" t="s">
        <v>110</v>
      </c>
      <c r="T85" s="155" t="s">
        <v>236</v>
      </c>
      <c r="U85" s="155">
        <v>0.161</v>
      </c>
      <c r="V85" s="155">
        <f>ROUND(E85*U85,2)</f>
        <v>2.2799999999999998</v>
      </c>
      <c r="W85" s="155"/>
      <c r="X85" s="155" t="s">
        <v>111</v>
      </c>
      <c r="Y85" s="155" t="s">
        <v>112</v>
      </c>
      <c r="Z85" s="145"/>
      <c r="AA85" s="145"/>
      <c r="AB85" s="145"/>
      <c r="AC85" s="145"/>
      <c r="AD85" s="145"/>
      <c r="AE85" s="145"/>
      <c r="AF85" s="145"/>
      <c r="AG85" s="145" t="s">
        <v>126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2" x14ac:dyDescent="0.2">
      <c r="A86" s="152"/>
      <c r="B86" s="153"/>
      <c r="C86" s="357" t="s">
        <v>327</v>
      </c>
      <c r="D86" s="358"/>
      <c r="E86" s="358"/>
      <c r="F86" s="358"/>
      <c r="G86" s="358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237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3" x14ac:dyDescent="0.2">
      <c r="A87" s="152"/>
      <c r="B87" s="153"/>
      <c r="C87" s="359" t="s">
        <v>238</v>
      </c>
      <c r="D87" s="360"/>
      <c r="E87" s="360"/>
      <c r="F87" s="360"/>
      <c r="G87" s="360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5"/>
      <c r="AA87" s="145"/>
      <c r="AB87" s="145"/>
      <c r="AC87" s="145"/>
      <c r="AD87" s="145"/>
      <c r="AE87" s="145"/>
      <c r="AF87" s="145"/>
      <c r="AG87" s="145" t="s">
        <v>237</v>
      </c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2" x14ac:dyDescent="0.2">
      <c r="A88" s="152"/>
      <c r="B88" s="153"/>
      <c r="C88" s="182" t="s">
        <v>156</v>
      </c>
      <c r="D88" s="157"/>
      <c r="E88" s="158">
        <v>14.1645</v>
      </c>
      <c r="F88" s="155"/>
      <c r="G88" s="155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5"/>
      <c r="AA88" s="145"/>
      <c r="AB88" s="145"/>
      <c r="AC88" s="145"/>
      <c r="AD88" s="145"/>
      <c r="AE88" s="145"/>
      <c r="AF88" s="145"/>
      <c r="AG88" s="145" t="s">
        <v>115</v>
      </c>
      <c r="AH88" s="145">
        <v>0</v>
      </c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68">
        <v>41</v>
      </c>
      <c r="B89" s="169" t="s">
        <v>239</v>
      </c>
      <c r="C89" s="181" t="s">
        <v>240</v>
      </c>
      <c r="D89" s="170" t="s">
        <v>129</v>
      </c>
      <c r="E89" s="171">
        <v>25.6</v>
      </c>
      <c r="F89" s="172"/>
      <c r="G89" s="173">
        <f>ROUND(E89*F89,2)</f>
        <v>0</v>
      </c>
      <c r="H89" s="156">
        <v>50.24</v>
      </c>
      <c r="I89" s="155">
        <f>ROUND(E89*H89,2)</f>
        <v>1286.1400000000001</v>
      </c>
      <c r="J89" s="156">
        <v>160.76</v>
      </c>
      <c r="K89" s="155">
        <f>ROUND(E89*J89,2)</f>
        <v>4115.46</v>
      </c>
      <c r="L89" s="155">
        <v>21</v>
      </c>
      <c r="M89" s="155">
        <f>G89*(1+L89/100)</f>
        <v>0</v>
      </c>
      <c r="N89" s="154">
        <v>3.0000000000000001E-3</v>
      </c>
      <c r="O89" s="154">
        <f>ROUND(E89*N89,2)</f>
        <v>0.08</v>
      </c>
      <c r="P89" s="154">
        <v>0</v>
      </c>
      <c r="Q89" s="154">
        <f>ROUND(E89*P89,2)</f>
        <v>0</v>
      </c>
      <c r="R89" s="155"/>
      <c r="S89" s="155" t="s">
        <v>110</v>
      </c>
      <c r="T89" s="155" t="s">
        <v>110</v>
      </c>
      <c r="U89" s="155">
        <v>0.28000000000000003</v>
      </c>
      <c r="V89" s="155">
        <f>ROUND(E89*U89,2)</f>
        <v>7.17</v>
      </c>
      <c r="W89" s="155"/>
      <c r="X89" s="155" t="s">
        <v>111</v>
      </c>
      <c r="Y89" s="155" t="s">
        <v>112</v>
      </c>
      <c r="Z89" s="145"/>
      <c r="AA89" s="145"/>
      <c r="AB89" s="145"/>
      <c r="AC89" s="145"/>
      <c r="AD89" s="145"/>
      <c r="AE89" s="145"/>
      <c r="AF89" s="145"/>
      <c r="AG89" s="145" t="s">
        <v>159</v>
      </c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2" x14ac:dyDescent="0.2">
      <c r="A90" s="152"/>
      <c r="B90" s="153"/>
      <c r="C90" s="182" t="s">
        <v>223</v>
      </c>
      <c r="D90" s="157"/>
      <c r="E90" s="158">
        <v>25.6</v>
      </c>
      <c r="F90" s="155"/>
      <c r="G90" s="155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5"/>
      <c r="AA90" s="145"/>
      <c r="AB90" s="145"/>
      <c r="AC90" s="145"/>
      <c r="AD90" s="145"/>
      <c r="AE90" s="145"/>
      <c r="AF90" s="145"/>
      <c r="AG90" s="145" t="s">
        <v>115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74">
        <v>42</v>
      </c>
      <c r="B91" s="175" t="s">
        <v>241</v>
      </c>
      <c r="C91" s="183" t="s">
        <v>242</v>
      </c>
      <c r="D91" s="176" t="s">
        <v>184</v>
      </c>
      <c r="E91" s="177">
        <v>2.3673899999999999</v>
      </c>
      <c r="F91" s="178"/>
      <c r="G91" s="179">
        <f>ROUND(E91*F91,2)</f>
        <v>0</v>
      </c>
      <c r="H91" s="156">
        <v>0</v>
      </c>
      <c r="I91" s="155">
        <f>ROUND(E91*H91,2)</f>
        <v>0</v>
      </c>
      <c r="J91" s="156">
        <v>1176</v>
      </c>
      <c r="K91" s="155">
        <f>ROUND(E91*J91,2)</f>
        <v>2784.05</v>
      </c>
      <c r="L91" s="155">
        <v>21</v>
      </c>
      <c r="M91" s="155">
        <f>G91*(1+L91/100)</f>
        <v>0</v>
      </c>
      <c r="N91" s="154">
        <v>0</v>
      </c>
      <c r="O91" s="154">
        <f>ROUND(E91*N91,2)</f>
        <v>0</v>
      </c>
      <c r="P91" s="154">
        <v>0</v>
      </c>
      <c r="Q91" s="154">
        <f>ROUND(E91*P91,2)</f>
        <v>0</v>
      </c>
      <c r="R91" s="155"/>
      <c r="S91" s="155" t="s">
        <v>110</v>
      </c>
      <c r="T91" s="155" t="s">
        <v>110</v>
      </c>
      <c r="U91" s="155">
        <v>1.831</v>
      </c>
      <c r="V91" s="155">
        <f>ROUND(E91*U91,2)</f>
        <v>4.33</v>
      </c>
      <c r="W91" s="155"/>
      <c r="X91" s="155" t="s">
        <v>111</v>
      </c>
      <c r="Y91" s="155" t="s">
        <v>112</v>
      </c>
      <c r="Z91" s="145"/>
      <c r="AA91" s="145"/>
      <c r="AB91" s="145"/>
      <c r="AC91" s="145"/>
      <c r="AD91" s="145"/>
      <c r="AE91" s="145"/>
      <c r="AF91" s="145"/>
      <c r="AG91" s="145" t="s">
        <v>126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68">
        <v>43</v>
      </c>
      <c r="B92" s="169" t="s">
        <v>243</v>
      </c>
      <c r="C92" s="181" t="s">
        <v>244</v>
      </c>
      <c r="D92" s="170" t="s">
        <v>129</v>
      </c>
      <c r="E92" s="171">
        <v>20.079999999999998</v>
      </c>
      <c r="F92" s="172"/>
      <c r="G92" s="173">
        <f>ROUND(E92*F92,2)</f>
        <v>0</v>
      </c>
      <c r="H92" s="156">
        <v>0</v>
      </c>
      <c r="I92" s="155">
        <f>ROUND(E92*H92,2)</f>
        <v>0</v>
      </c>
      <c r="J92" s="156">
        <v>99</v>
      </c>
      <c r="K92" s="155">
        <f>ROUND(E92*J92,2)</f>
        <v>1987.92</v>
      </c>
      <c r="L92" s="155">
        <v>21</v>
      </c>
      <c r="M92" s="155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5"/>
      <c r="S92" s="155" t="s">
        <v>136</v>
      </c>
      <c r="T92" s="155" t="s">
        <v>137</v>
      </c>
      <c r="U92" s="155">
        <v>0</v>
      </c>
      <c r="V92" s="155">
        <f>ROUND(E92*U92,2)</f>
        <v>0</v>
      </c>
      <c r="W92" s="155"/>
      <c r="X92" s="155" t="s">
        <v>111</v>
      </c>
      <c r="Y92" s="155" t="s">
        <v>112</v>
      </c>
      <c r="Z92" s="145"/>
      <c r="AA92" s="145"/>
      <c r="AB92" s="145"/>
      <c r="AC92" s="145"/>
      <c r="AD92" s="145"/>
      <c r="AE92" s="145"/>
      <c r="AF92" s="145"/>
      <c r="AG92" s="145" t="s">
        <v>113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2" x14ac:dyDescent="0.2">
      <c r="A93" s="152"/>
      <c r="B93" s="153"/>
      <c r="C93" s="182" t="s">
        <v>245</v>
      </c>
      <c r="D93" s="157"/>
      <c r="E93" s="158">
        <v>20.079999999999998</v>
      </c>
      <c r="F93" s="155"/>
      <c r="G93" s="155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5"/>
      <c r="AA93" s="145"/>
      <c r="AB93" s="145"/>
      <c r="AC93" s="145"/>
      <c r="AD93" s="145"/>
      <c r="AE93" s="145"/>
      <c r="AF93" s="145"/>
      <c r="AG93" s="145" t="s">
        <v>115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68">
        <v>44</v>
      </c>
      <c r="B94" s="169" t="s">
        <v>246</v>
      </c>
      <c r="C94" s="181" t="s">
        <v>247</v>
      </c>
      <c r="D94" s="170" t="s">
        <v>129</v>
      </c>
      <c r="E94" s="171">
        <v>168.696</v>
      </c>
      <c r="F94" s="172"/>
      <c r="G94" s="173">
        <f>ROUND(E94*F94,2)</f>
        <v>0</v>
      </c>
      <c r="H94" s="156">
        <v>78.8</v>
      </c>
      <c r="I94" s="155">
        <f>ROUND(E94*H94,2)</f>
        <v>13293.24</v>
      </c>
      <c r="J94" s="156">
        <v>0</v>
      </c>
      <c r="K94" s="155">
        <f>ROUND(E94*J94,2)</f>
        <v>0</v>
      </c>
      <c r="L94" s="155">
        <v>21</v>
      </c>
      <c r="M94" s="155">
        <f>G94*(1+L94/100)</f>
        <v>0</v>
      </c>
      <c r="N94" s="154">
        <v>1.8000000000000001E-4</v>
      </c>
      <c r="O94" s="154">
        <f>ROUND(E94*N94,2)</f>
        <v>0.03</v>
      </c>
      <c r="P94" s="154">
        <v>0</v>
      </c>
      <c r="Q94" s="154">
        <f>ROUND(E94*P94,2)</f>
        <v>0</v>
      </c>
      <c r="R94" s="155" t="s">
        <v>211</v>
      </c>
      <c r="S94" s="155" t="s">
        <v>248</v>
      </c>
      <c r="T94" s="155" t="s">
        <v>248</v>
      </c>
      <c r="U94" s="155">
        <v>0</v>
      </c>
      <c r="V94" s="155">
        <f>ROUND(E94*U94,2)</f>
        <v>0</v>
      </c>
      <c r="W94" s="155"/>
      <c r="X94" s="155" t="s">
        <v>212</v>
      </c>
      <c r="Y94" s="155" t="s">
        <v>112</v>
      </c>
      <c r="Z94" s="145"/>
      <c r="AA94" s="145"/>
      <c r="AB94" s="145"/>
      <c r="AC94" s="145"/>
      <c r="AD94" s="145"/>
      <c r="AE94" s="145"/>
      <c r="AF94" s="145"/>
      <c r="AG94" s="145" t="s">
        <v>249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2" x14ac:dyDescent="0.2">
      <c r="A95" s="152"/>
      <c r="B95" s="153"/>
      <c r="C95" s="182" t="s">
        <v>250</v>
      </c>
      <c r="D95" s="157"/>
      <c r="E95" s="158">
        <v>168.7</v>
      </c>
      <c r="F95" s="155"/>
      <c r="G95" s="15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5"/>
      <c r="AA95" s="145"/>
      <c r="AB95" s="145"/>
      <c r="AC95" s="145"/>
      <c r="AD95" s="145"/>
      <c r="AE95" s="145"/>
      <c r="AF95" s="145"/>
      <c r="AG95" s="145" t="s">
        <v>115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68">
        <v>45</v>
      </c>
      <c r="B96" s="169" t="s">
        <v>251</v>
      </c>
      <c r="C96" s="181" t="s">
        <v>252</v>
      </c>
      <c r="D96" s="170" t="s">
        <v>109</v>
      </c>
      <c r="E96" s="171">
        <v>2.8159999999999998</v>
      </c>
      <c r="F96" s="172"/>
      <c r="G96" s="173">
        <f>ROUND(E96*F96,2)</f>
        <v>0</v>
      </c>
      <c r="H96" s="156">
        <v>4380</v>
      </c>
      <c r="I96" s="155">
        <f>ROUND(E96*H96,2)</f>
        <v>12334.08</v>
      </c>
      <c r="J96" s="156">
        <v>0</v>
      </c>
      <c r="K96" s="155">
        <f>ROUND(E96*J96,2)</f>
        <v>0</v>
      </c>
      <c r="L96" s="155">
        <v>21</v>
      </c>
      <c r="M96" s="155">
        <f>G96*(1+L96/100)</f>
        <v>0</v>
      </c>
      <c r="N96" s="154">
        <v>3.5000000000000003E-2</v>
      </c>
      <c r="O96" s="154">
        <f>ROUND(E96*N96,2)</f>
        <v>0.1</v>
      </c>
      <c r="P96" s="154">
        <v>0</v>
      </c>
      <c r="Q96" s="154">
        <f>ROUND(E96*P96,2)</f>
        <v>0</v>
      </c>
      <c r="R96" s="155" t="s">
        <v>211</v>
      </c>
      <c r="S96" s="155" t="s">
        <v>110</v>
      </c>
      <c r="T96" s="155" t="s">
        <v>110</v>
      </c>
      <c r="U96" s="155">
        <v>0</v>
      </c>
      <c r="V96" s="155">
        <f>ROUND(E96*U96,2)</f>
        <v>0</v>
      </c>
      <c r="W96" s="155"/>
      <c r="X96" s="155" t="s">
        <v>212</v>
      </c>
      <c r="Y96" s="155" t="s">
        <v>112</v>
      </c>
      <c r="Z96" s="145"/>
      <c r="AA96" s="145"/>
      <c r="AB96" s="145"/>
      <c r="AC96" s="145"/>
      <c r="AD96" s="145"/>
      <c r="AE96" s="145"/>
      <c r="AF96" s="145"/>
      <c r="AG96" s="145" t="s">
        <v>249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2" x14ac:dyDescent="0.2">
      <c r="A97" s="152"/>
      <c r="B97" s="153"/>
      <c r="C97" s="182" t="s">
        <v>253</v>
      </c>
      <c r="D97" s="157"/>
      <c r="E97" s="158">
        <v>2.82</v>
      </c>
      <c r="F97" s="155"/>
      <c r="G97" s="15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5"/>
      <c r="AA97" s="145"/>
      <c r="AB97" s="145"/>
      <c r="AC97" s="145"/>
      <c r="AD97" s="145"/>
      <c r="AE97" s="145"/>
      <c r="AF97" s="145"/>
      <c r="AG97" s="145" t="s">
        <v>115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68">
        <v>46</v>
      </c>
      <c r="B98" s="169" t="s">
        <v>254</v>
      </c>
      <c r="C98" s="181" t="s">
        <v>255</v>
      </c>
      <c r="D98" s="170" t="s">
        <v>129</v>
      </c>
      <c r="E98" s="171">
        <v>15.58095</v>
      </c>
      <c r="F98" s="172"/>
      <c r="G98" s="173">
        <f>ROUND(E98*F98,2)</f>
        <v>0</v>
      </c>
      <c r="H98" s="156">
        <v>192</v>
      </c>
      <c r="I98" s="155">
        <f>ROUND(E98*H98,2)</f>
        <v>2991.54</v>
      </c>
      <c r="J98" s="156">
        <v>0</v>
      </c>
      <c r="K98" s="155">
        <f>ROUND(E98*J98,2)</f>
        <v>0</v>
      </c>
      <c r="L98" s="155">
        <v>21</v>
      </c>
      <c r="M98" s="155">
        <f>G98*(1+L98/100)</f>
        <v>0</v>
      </c>
      <c r="N98" s="154">
        <v>5.1799999999999997E-3</v>
      </c>
      <c r="O98" s="154">
        <f>ROUND(E98*N98,2)</f>
        <v>0.08</v>
      </c>
      <c r="P98" s="154">
        <v>0</v>
      </c>
      <c r="Q98" s="154">
        <f>ROUND(E98*P98,2)</f>
        <v>0</v>
      </c>
      <c r="R98" s="155" t="s">
        <v>211</v>
      </c>
      <c r="S98" s="155" t="s">
        <v>110</v>
      </c>
      <c r="T98" s="155" t="s">
        <v>236</v>
      </c>
      <c r="U98" s="155">
        <v>0</v>
      </c>
      <c r="V98" s="155">
        <f>ROUND(E98*U98,2)</f>
        <v>0</v>
      </c>
      <c r="W98" s="155"/>
      <c r="X98" s="155" t="s">
        <v>212</v>
      </c>
      <c r="Y98" s="155" t="s">
        <v>112</v>
      </c>
      <c r="Z98" s="145"/>
      <c r="AA98" s="145"/>
      <c r="AB98" s="145"/>
      <c r="AC98" s="145"/>
      <c r="AD98" s="145"/>
      <c r="AE98" s="145"/>
      <c r="AF98" s="145"/>
      <c r="AG98" s="145" t="s">
        <v>213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2" x14ac:dyDescent="0.2">
      <c r="A99" s="152"/>
      <c r="B99" s="153"/>
      <c r="C99" s="182" t="s">
        <v>256</v>
      </c>
      <c r="D99" s="157"/>
      <c r="E99" s="158">
        <v>15.58095</v>
      </c>
      <c r="F99" s="155"/>
      <c r="G99" s="155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5"/>
      <c r="AA99" s="145"/>
      <c r="AB99" s="145"/>
      <c r="AC99" s="145"/>
      <c r="AD99" s="145"/>
      <c r="AE99" s="145"/>
      <c r="AF99" s="145"/>
      <c r="AG99" s="145" t="s">
        <v>115</v>
      </c>
      <c r="AH99" s="145">
        <v>0</v>
      </c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68">
        <v>47</v>
      </c>
      <c r="B100" s="169" t="s">
        <v>257</v>
      </c>
      <c r="C100" s="181" t="s">
        <v>258</v>
      </c>
      <c r="D100" s="170" t="s">
        <v>129</v>
      </c>
      <c r="E100" s="171">
        <v>112.2</v>
      </c>
      <c r="F100" s="172"/>
      <c r="G100" s="173">
        <f>ROUND(E100*F100,2)</f>
        <v>0</v>
      </c>
      <c r="H100" s="156">
        <v>215</v>
      </c>
      <c r="I100" s="155">
        <f>ROUND(E100*H100,2)</f>
        <v>24123</v>
      </c>
      <c r="J100" s="156">
        <v>0</v>
      </c>
      <c r="K100" s="155">
        <f>ROUND(E100*J100,2)</f>
        <v>0</v>
      </c>
      <c r="L100" s="155">
        <v>21</v>
      </c>
      <c r="M100" s="155">
        <f>G100*(1+L100/100)</f>
        <v>0</v>
      </c>
      <c r="N100" s="154">
        <v>1.8E-3</v>
      </c>
      <c r="O100" s="154">
        <f>ROUND(E100*N100,2)</f>
        <v>0.2</v>
      </c>
      <c r="P100" s="154">
        <v>0</v>
      </c>
      <c r="Q100" s="154">
        <f>ROUND(E100*P100,2)</f>
        <v>0</v>
      </c>
      <c r="R100" s="155" t="s">
        <v>211</v>
      </c>
      <c r="S100" s="155" t="s">
        <v>259</v>
      </c>
      <c r="T100" s="155" t="s">
        <v>260</v>
      </c>
      <c r="U100" s="155">
        <v>0</v>
      </c>
      <c r="V100" s="155">
        <f>ROUND(E100*U100,2)</f>
        <v>0</v>
      </c>
      <c r="W100" s="155"/>
      <c r="X100" s="155" t="s">
        <v>212</v>
      </c>
      <c r="Y100" s="155" t="s">
        <v>112</v>
      </c>
      <c r="Z100" s="145"/>
      <c r="AA100" s="145"/>
      <c r="AB100" s="145"/>
      <c r="AC100" s="145"/>
      <c r="AD100" s="145"/>
      <c r="AE100" s="145"/>
      <c r="AF100" s="145"/>
      <c r="AG100" s="145" t="s">
        <v>249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2" x14ac:dyDescent="0.2">
      <c r="A101" s="152"/>
      <c r="B101" s="153"/>
      <c r="C101" s="182" t="s">
        <v>261</v>
      </c>
      <c r="D101" s="157"/>
      <c r="E101" s="158">
        <v>99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5"/>
      <c r="AA101" s="145"/>
      <c r="AB101" s="145"/>
      <c r="AC101" s="145"/>
      <c r="AD101" s="145"/>
      <c r="AE101" s="145"/>
      <c r="AF101" s="145"/>
      <c r="AG101" s="145" t="s">
        <v>115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3" x14ac:dyDescent="0.2">
      <c r="A102" s="152"/>
      <c r="B102" s="153"/>
      <c r="C102" s="182" t="s">
        <v>262</v>
      </c>
      <c r="D102" s="157"/>
      <c r="E102" s="158">
        <v>13.2</v>
      </c>
      <c r="F102" s="155"/>
      <c r="G102" s="155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5"/>
      <c r="AA102" s="145"/>
      <c r="AB102" s="145"/>
      <c r="AC102" s="145"/>
      <c r="AD102" s="145"/>
      <c r="AE102" s="145"/>
      <c r="AF102" s="145"/>
      <c r="AG102" s="145" t="s">
        <v>115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68">
        <v>48</v>
      </c>
      <c r="B103" s="169" t="s">
        <v>263</v>
      </c>
      <c r="C103" s="181" t="s">
        <v>264</v>
      </c>
      <c r="D103" s="170" t="s">
        <v>129</v>
      </c>
      <c r="E103" s="171">
        <v>126.19199999999999</v>
      </c>
      <c r="F103" s="172"/>
      <c r="G103" s="173">
        <f>ROUND(E103*F103,2)</f>
        <v>0</v>
      </c>
      <c r="H103" s="156">
        <v>344</v>
      </c>
      <c r="I103" s="155">
        <f>ROUND(E103*H103,2)</f>
        <v>43410.05</v>
      </c>
      <c r="J103" s="156">
        <v>0</v>
      </c>
      <c r="K103" s="155">
        <f>ROUND(E103*J103,2)</f>
        <v>0</v>
      </c>
      <c r="L103" s="155">
        <v>21</v>
      </c>
      <c r="M103" s="155">
        <f>G103*(1+L103/100)</f>
        <v>0</v>
      </c>
      <c r="N103" s="154">
        <v>2.8800000000000002E-3</v>
      </c>
      <c r="O103" s="154">
        <f>ROUND(E103*N103,2)</f>
        <v>0.36</v>
      </c>
      <c r="P103" s="154">
        <v>0</v>
      </c>
      <c r="Q103" s="154">
        <f>ROUND(E103*P103,2)</f>
        <v>0</v>
      </c>
      <c r="R103" s="155" t="s">
        <v>211</v>
      </c>
      <c r="S103" s="155" t="s">
        <v>259</v>
      </c>
      <c r="T103" s="155" t="s">
        <v>260</v>
      </c>
      <c r="U103" s="155">
        <v>0</v>
      </c>
      <c r="V103" s="155">
        <f>ROUND(E103*U103,2)</f>
        <v>0</v>
      </c>
      <c r="W103" s="155"/>
      <c r="X103" s="155" t="s">
        <v>212</v>
      </c>
      <c r="Y103" s="155" t="s">
        <v>112</v>
      </c>
      <c r="Z103" s="145"/>
      <c r="AA103" s="145"/>
      <c r="AB103" s="145"/>
      <c r="AC103" s="145"/>
      <c r="AD103" s="145"/>
      <c r="AE103" s="145"/>
      <c r="AF103" s="145"/>
      <c r="AG103" s="145" t="s">
        <v>249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2" x14ac:dyDescent="0.2">
      <c r="A104" s="152"/>
      <c r="B104" s="153"/>
      <c r="C104" s="182" t="s">
        <v>265</v>
      </c>
      <c r="D104" s="157"/>
      <c r="E104" s="158">
        <v>126.19</v>
      </c>
      <c r="F104" s="155"/>
      <c r="G104" s="155"/>
      <c r="H104" s="155"/>
      <c r="I104" s="155"/>
      <c r="J104" s="155"/>
      <c r="K104" s="155"/>
      <c r="L104" s="155"/>
      <c r="M104" s="155"/>
      <c r="N104" s="154"/>
      <c r="O104" s="154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5"/>
      <c r="AA104" s="145"/>
      <c r="AB104" s="145"/>
      <c r="AC104" s="145"/>
      <c r="AD104" s="145"/>
      <c r="AE104" s="145"/>
      <c r="AF104" s="145"/>
      <c r="AG104" s="145" t="s">
        <v>115</v>
      </c>
      <c r="AH104" s="145">
        <v>0</v>
      </c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68">
        <v>49</v>
      </c>
      <c r="B105" s="169" t="s">
        <v>266</v>
      </c>
      <c r="C105" s="181" t="s">
        <v>267</v>
      </c>
      <c r="D105" s="170" t="s">
        <v>129</v>
      </c>
      <c r="E105" s="171">
        <v>198</v>
      </c>
      <c r="F105" s="172"/>
      <c r="G105" s="173">
        <f>ROUND(E105*F105,2)</f>
        <v>0</v>
      </c>
      <c r="H105" s="156">
        <v>602</v>
      </c>
      <c r="I105" s="155">
        <f>ROUND(E105*H105,2)</f>
        <v>119196</v>
      </c>
      <c r="J105" s="156">
        <v>0</v>
      </c>
      <c r="K105" s="155">
        <f>ROUND(E105*J105,2)</f>
        <v>0</v>
      </c>
      <c r="L105" s="155">
        <v>21</v>
      </c>
      <c r="M105" s="155">
        <f>G105*(1+L105/100)</f>
        <v>0</v>
      </c>
      <c r="N105" s="154">
        <v>5.0400000000000002E-3</v>
      </c>
      <c r="O105" s="154">
        <f>ROUND(E105*N105,2)</f>
        <v>1</v>
      </c>
      <c r="P105" s="154">
        <v>0</v>
      </c>
      <c r="Q105" s="154">
        <f>ROUND(E105*P105,2)</f>
        <v>0</v>
      </c>
      <c r="R105" s="155" t="s">
        <v>211</v>
      </c>
      <c r="S105" s="155" t="s">
        <v>259</v>
      </c>
      <c r="T105" s="155" t="s">
        <v>260</v>
      </c>
      <c r="U105" s="155">
        <v>0</v>
      </c>
      <c r="V105" s="155">
        <f>ROUND(E105*U105,2)</f>
        <v>0</v>
      </c>
      <c r="W105" s="155"/>
      <c r="X105" s="155" t="s">
        <v>212</v>
      </c>
      <c r="Y105" s="155" t="s">
        <v>112</v>
      </c>
      <c r="Z105" s="145"/>
      <c r="AA105" s="145"/>
      <c r="AB105" s="145"/>
      <c r="AC105" s="145"/>
      <c r="AD105" s="145"/>
      <c r="AE105" s="145"/>
      <c r="AF105" s="145"/>
      <c r="AG105" s="145" t="s">
        <v>249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2" x14ac:dyDescent="0.2">
      <c r="A106" s="152"/>
      <c r="B106" s="153"/>
      <c r="C106" s="182" t="s">
        <v>268</v>
      </c>
      <c r="D106" s="157"/>
      <c r="E106" s="158">
        <v>198</v>
      </c>
      <c r="F106" s="155"/>
      <c r="G106" s="155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5"/>
      <c r="AA106" s="145"/>
      <c r="AB106" s="145"/>
      <c r="AC106" s="145"/>
      <c r="AD106" s="145"/>
      <c r="AE106" s="145"/>
      <c r="AF106" s="145"/>
      <c r="AG106" s="145" t="s">
        <v>115</v>
      </c>
      <c r="AH106" s="145">
        <v>0</v>
      </c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68">
        <v>50</v>
      </c>
      <c r="B107" s="169" t="s">
        <v>269</v>
      </c>
      <c r="C107" s="181" t="s">
        <v>270</v>
      </c>
      <c r="D107" s="170" t="s">
        <v>129</v>
      </c>
      <c r="E107" s="171">
        <v>69.695999999999998</v>
      </c>
      <c r="F107" s="172"/>
      <c r="G107" s="173">
        <f>ROUND(E107*F107,2)</f>
        <v>0</v>
      </c>
      <c r="H107" s="156">
        <v>688</v>
      </c>
      <c r="I107" s="155">
        <f>ROUND(E107*H107,2)</f>
        <v>47950.85</v>
      </c>
      <c r="J107" s="156">
        <v>0</v>
      </c>
      <c r="K107" s="155">
        <f>ROUND(E107*J107,2)</f>
        <v>0</v>
      </c>
      <c r="L107" s="155">
        <v>21</v>
      </c>
      <c r="M107" s="155">
        <f>G107*(1+L107/100)</f>
        <v>0</v>
      </c>
      <c r="N107" s="154">
        <v>5.7600000000000004E-3</v>
      </c>
      <c r="O107" s="154">
        <f>ROUND(E107*N107,2)</f>
        <v>0.4</v>
      </c>
      <c r="P107" s="154">
        <v>0</v>
      </c>
      <c r="Q107" s="154">
        <f>ROUND(E107*P107,2)</f>
        <v>0</v>
      </c>
      <c r="R107" s="155" t="s">
        <v>211</v>
      </c>
      <c r="S107" s="155" t="s">
        <v>259</v>
      </c>
      <c r="T107" s="155" t="s">
        <v>260</v>
      </c>
      <c r="U107" s="155">
        <v>0</v>
      </c>
      <c r="V107" s="155">
        <f>ROUND(E107*U107,2)</f>
        <v>0</v>
      </c>
      <c r="W107" s="155"/>
      <c r="X107" s="155" t="s">
        <v>212</v>
      </c>
      <c r="Y107" s="155" t="s">
        <v>112</v>
      </c>
      <c r="Z107" s="145"/>
      <c r="AA107" s="145"/>
      <c r="AB107" s="145"/>
      <c r="AC107" s="145"/>
      <c r="AD107" s="145"/>
      <c r="AE107" s="145"/>
      <c r="AF107" s="145"/>
      <c r="AG107" s="145" t="s">
        <v>249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2" x14ac:dyDescent="0.2">
      <c r="A108" s="152"/>
      <c r="B108" s="153"/>
      <c r="C108" s="182" t="s">
        <v>271</v>
      </c>
      <c r="D108" s="157"/>
      <c r="E108" s="158">
        <v>69.7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5"/>
      <c r="AA108" s="145"/>
      <c r="AB108" s="145"/>
      <c r="AC108" s="145"/>
      <c r="AD108" s="145"/>
      <c r="AE108" s="145"/>
      <c r="AF108" s="145"/>
      <c r="AG108" s="145" t="s">
        <v>115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ht="13.6" x14ac:dyDescent="0.2">
      <c r="A109" s="161" t="s">
        <v>105</v>
      </c>
      <c r="B109" s="162" t="s">
        <v>69</v>
      </c>
      <c r="C109" s="180" t="s">
        <v>70</v>
      </c>
      <c r="D109" s="163"/>
      <c r="E109" s="164"/>
      <c r="F109" s="165"/>
      <c r="G109" s="166">
        <f>SUMIF(AG110:AG114,"&lt;&gt;NOR",G110:G114)</f>
        <v>0</v>
      </c>
      <c r="H109" s="160"/>
      <c r="I109" s="160">
        <f>SUM(I110:I114)</f>
        <v>12860.29</v>
      </c>
      <c r="J109" s="160"/>
      <c r="K109" s="160">
        <f>SUM(K110:K114)</f>
        <v>19645.539999999997</v>
      </c>
      <c r="L109" s="160"/>
      <c r="M109" s="160">
        <f>SUM(M110:M114)</f>
        <v>0</v>
      </c>
      <c r="N109" s="159"/>
      <c r="O109" s="159">
        <f>SUM(O110:O114)</f>
        <v>0.69</v>
      </c>
      <c r="P109" s="159"/>
      <c r="Q109" s="159">
        <f>SUM(Q110:Q114)</f>
        <v>0</v>
      </c>
      <c r="R109" s="160"/>
      <c r="S109" s="160"/>
      <c r="T109" s="160"/>
      <c r="U109" s="160"/>
      <c r="V109" s="160">
        <f>SUM(V110:V114)</f>
        <v>61.21</v>
      </c>
      <c r="W109" s="160"/>
      <c r="X109" s="160"/>
      <c r="Y109" s="160"/>
      <c r="AG109" t="s">
        <v>106</v>
      </c>
    </row>
    <row r="110" spans="1:60" ht="32.6" outlineLevel="1" x14ac:dyDescent="0.2">
      <c r="A110" s="168">
        <v>51</v>
      </c>
      <c r="B110" s="169" t="s">
        <v>272</v>
      </c>
      <c r="C110" s="181" t="s">
        <v>273</v>
      </c>
      <c r="D110" s="170" t="s">
        <v>129</v>
      </c>
      <c r="E110" s="171">
        <v>63.75</v>
      </c>
      <c r="F110" s="172"/>
      <c r="G110" s="173">
        <f>ROUND(E110*F110,2)</f>
        <v>0</v>
      </c>
      <c r="H110" s="156">
        <v>201.73</v>
      </c>
      <c r="I110" s="155">
        <f>ROUND(E110*H110,2)</f>
        <v>12860.29</v>
      </c>
      <c r="J110" s="156">
        <v>242.27</v>
      </c>
      <c r="K110" s="155">
        <f>ROUND(E110*J110,2)</f>
        <v>15444.71</v>
      </c>
      <c r="L110" s="155">
        <v>21</v>
      </c>
      <c r="M110" s="155">
        <f>G110*(1+L110/100)</f>
        <v>0</v>
      </c>
      <c r="N110" s="154">
        <v>1.078E-2</v>
      </c>
      <c r="O110" s="154">
        <f>ROUND(E110*N110,2)</f>
        <v>0.69</v>
      </c>
      <c r="P110" s="154">
        <v>0</v>
      </c>
      <c r="Q110" s="154">
        <f>ROUND(E110*P110,2)</f>
        <v>0</v>
      </c>
      <c r="R110" s="155"/>
      <c r="S110" s="155" t="s">
        <v>110</v>
      </c>
      <c r="T110" s="155" t="s">
        <v>236</v>
      </c>
      <c r="U110" s="155">
        <v>0.87</v>
      </c>
      <c r="V110" s="155">
        <f>ROUND(E110*U110,2)</f>
        <v>55.46</v>
      </c>
      <c r="W110" s="155"/>
      <c r="X110" s="155" t="s">
        <v>111</v>
      </c>
      <c r="Y110" s="155" t="s">
        <v>112</v>
      </c>
      <c r="Z110" s="145"/>
      <c r="AA110" s="145"/>
      <c r="AB110" s="145"/>
      <c r="AC110" s="145"/>
      <c r="AD110" s="145"/>
      <c r="AE110" s="145"/>
      <c r="AF110" s="145"/>
      <c r="AG110" s="145" t="s">
        <v>159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2" x14ac:dyDescent="0.2">
      <c r="A111" s="152"/>
      <c r="B111" s="153"/>
      <c r="C111" s="182" t="s">
        <v>166</v>
      </c>
      <c r="D111" s="157"/>
      <c r="E111" s="158">
        <v>33.299999999999997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5"/>
      <c r="AA111" s="145"/>
      <c r="AB111" s="145"/>
      <c r="AC111" s="145"/>
      <c r="AD111" s="145"/>
      <c r="AE111" s="145"/>
      <c r="AF111" s="145"/>
      <c r="AG111" s="145" t="s">
        <v>115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ht="21.75" outlineLevel="3" x14ac:dyDescent="0.2">
      <c r="A112" s="152"/>
      <c r="B112" s="153"/>
      <c r="C112" s="182" t="s">
        <v>167</v>
      </c>
      <c r="D112" s="157"/>
      <c r="E112" s="158">
        <v>30.45</v>
      </c>
      <c r="F112" s="155"/>
      <c r="G112" s="155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5"/>
      <c r="AA112" s="145"/>
      <c r="AB112" s="145"/>
      <c r="AC112" s="145"/>
      <c r="AD112" s="145"/>
      <c r="AE112" s="145"/>
      <c r="AF112" s="145"/>
      <c r="AG112" s="145" t="s">
        <v>115</v>
      </c>
      <c r="AH112" s="145">
        <v>0</v>
      </c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74">
        <v>52</v>
      </c>
      <c r="B113" s="175" t="s">
        <v>274</v>
      </c>
      <c r="C113" s="183" t="s">
        <v>275</v>
      </c>
      <c r="D113" s="176" t="s">
        <v>129</v>
      </c>
      <c r="E113" s="177">
        <v>11.6</v>
      </c>
      <c r="F113" s="178"/>
      <c r="G113" s="179">
        <f>ROUND(E113*F113,2)</f>
        <v>0</v>
      </c>
      <c r="H113" s="156">
        <v>0</v>
      </c>
      <c r="I113" s="155">
        <f>ROUND(E113*H113,2)</f>
        <v>0</v>
      </c>
      <c r="J113" s="156">
        <v>220.5</v>
      </c>
      <c r="K113" s="155">
        <f>ROUND(E113*J113,2)</f>
        <v>2557.8000000000002</v>
      </c>
      <c r="L113" s="155">
        <v>21</v>
      </c>
      <c r="M113" s="155">
        <f>G113*(1+L113/100)</f>
        <v>0</v>
      </c>
      <c r="N113" s="154">
        <v>0</v>
      </c>
      <c r="O113" s="154">
        <f>ROUND(E113*N113,2)</f>
        <v>0</v>
      </c>
      <c r="P113" s="154">
        <v>0</v>
      </c>
      <c r="Q113" s="154">
        <f>ROUND(E113*P113,2)</f>
        <v>0</v>
      </c>
      <c r="R113" s="155"/>
      <c r="S113" s="155" t="s">
        <v>110</v>
      </c>
      <c r="T113" s="155" t="s">
        <v>110</v>
      </c>
      <c r="U113" s="155">
        <v>0.35599999999999998</v>
      </c>
      <c r="V113" s="155">
        <f>ROUND(E113*U113,2)</f>
        <v>4.13</v>
      </c>
      <c r="W113" s="155"/>
      <c r="X113" s="155" t="s">
        <v>111</v>
      </c>
      <c r="Y113" s="155" t="s">
        <v>112</v>
      </c>
      <c r="Z113" s="145"/>
      <c r="AA113" s="145"/>
      <c r="AB113" s="145"/>
      <c r="AC113" s="145"/>
      <c r="AD113" s="145"/>
      <c r="AE113" s="145"/>
      <c r="AF113" s="145"/>
      <c r="AG113" s="145" t="s">
        <v>159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74">
        <v>53</v>
      </c>
      <c r="B114" s="175" t="s">
        <v>276</v>
      </c>
      <c r="C114" s="183" t="s">
        <v>277</v>
      </c>
      <c r="D114" s="176" t="s">
        <v>184</v>
      </c>
      <c r="E114" s="177">
        <v>0.92564999999999997</v>
      </c>
      <c r="F114" s="178"/>
      <c r="G114" s="179">
        <f>ROUND(E114*F114,2)</f>
        <v>0</v>
      </c>
      <c r="H114" s="156">
        <v>0</v>
      </c>
      <c r="I114" s="155">
        <f>ROUND(E114*H114,2)</f>
        <v>0</v>
      </c>
      <c r="J114" s="156">
        <v>1775</v>
      </c>
      <c r="K114" s="155">
        <f>ROUND(E114*J114,2)</f>
        <v>1643.03</v>
      </c>
      <c r="L114" s="155">
        <v>21</v>
      </c>
      <c r="M114" s="155">
        <f>G114*(1+L114/100)</f>
        <v>0</v>
      </c>
      <c r="N114" s="154">
        <v>0</v>
      </c>
      <c r="O114" s="154">
        <f>ROUND(E114*N114,2)</f>
        <v>0</v>
      </c>
      <c r="P114" s="154">
        <v>0</v>
      </c>
      <c r="Q114" s="154">
        <f>ROUND(E114*P114,2)</f>
        <v>0</v>
      </c>
      <c r="R114" s="155"/>
      <c r="S114" s="155" t="s">
        <v>110</v>
      </c>
      <c r="T114" s="155" t="s">
        <v>110</v>
      </c>
      <c r="U114" s="155">
        <v>1.7509999999999999</v>
      </c>
      <c r="V114" s="155">
        <f>ROUND(E114*U114,2)</f>
        <v>1.62</v>
      </c>
      <c r="W114" s="155"/>
      <c r="X114" s="155" t="s">
        <v>111</v>
      </c>
      <c r="Y114" s="155" t="s">
        <v>112</v>
      </c>
      <c r="Z114" s="145"/>
      <c r="AA114" s="145"/>
      <c r="AB114" s="145"/>
      <c r="AC114" s="145"/>
      <c r="AD114" s="145"/>
      <c r="AE114" s="145"/>
      <c r="AF114" s="145"/>
      <c r="AG114" s="145" t="s">
        <v>126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ht="13.6" x14ac:dyDescent="0.2">
      <c r="A115" s="161" t="s">
        <v>105</v>
      </c>
      <c r="B115" s="162" t="s">
        <v>71</v>
      </c>
      <c r="C115" s="180" t="s">
        <v>72</v>
      </c>
      <c r="D115" s="163"/>
      <c r="E115" s="164"/>
      <c r="F115" s="165"/>
      <c r="G115" s="166">
        <f>SUMIF(AG116:AG121,"&lt;&gt;NOR",G116:G121)</f>
        <v>0</v>
      </c>
      <c r="H115" s="160"/>
      <c r="I115" s="160">
        <f>SUM(I116:I121)</f>
        <v>87969.790000000008</v>
      </c>
      <c r="J115" s="160"/>
      <c r="K115" s="160">
        <f>SUM(K116:K121)</f>
        <v>33956.74</v>
      </c>
      <c r="L115" s="160"/>
      <c r="M115" s="160">
        <f>SUM(M116:M121)</f>
        <v>0</v>
      </c>
      <c r="N115" s="159"/>
      <c r="O115" s="159">
        <f>SUM(O116:O121)</f>
        <v>0.26</v>
      </c>
      <c r="P115" s="159"/>
      <c r="Q115" s="159">
        <f>SUM(Q116:Q121)</f>
        <v>0</v>
      </c>
      <c r="R115" s="160"/>
      <c r="S115" s="160"/>
      <c r="T115" s="160"/>
      <c r="U115" s="160"/>
      <c r="V115" s="160">
        <f>SUM(V116:V121)</f>
        <v>56.09</v>
      </c>
      <c r="W115" s="160"/>
      <c r="X115" s="160"/>
      <c r="Y115" s="160"/>
      <c r="AG115" t="s">
        <v>106</v>
      </c>
    </row>
    <row r="116" spans="1:60" outlineLevel="1" x14ac:dyDescent="0.2">
      <c r="A116" s="168">
        <v>54</v>
      </c>
      <c r="B116" s="169" t="s">
        <v>278</v>
      </c>
      <c r="C116" s="181" t="s">
        <v>279</v>
      </c>
      <c r="D116" s="170" t="s">
        <v>152</v>
      </c>
      <c r="E116" s="171">
        <v>29.56</v>
      </c>
      <c r="F116" s="172"/>
      <c r="G116" s="173">
        <f>ROUND(E116*F116,2)</f>
        <v>0</v>
      </c>
      <c r="H116" s="156">
        <v>1071.49</v>
      </c>
      <c r="I116" s="155">
        <f>ROUND(E116*H116,2)</f>
        <v>31673.24</v>
      </c>
      <c r="J116" s="156">
        <v>536.51</v>
      </c>
      <c r="K116" s="155">
        <f>ROUND(E116*J116,2)</f>
        <v>15859.24</v>
      </c>
      <c r="L116" s="155">
        <v>21</v>
      </c>
      <c r="M116" s="155">
        <f>G116*(1+L116/100)</f>
        <v>0</v>
      </c>
      <c r="N116" s="154">
        <v>2.9099999999999998E-3</v>
      </c>
      <c r="O116" s="154">
        <f>ROUND(E116*N116,2)</f>
        <v>0.09</v>
      </c>
      <c r="P116" s="154">
        <v>0</v>
      </c>
      <c r="Q116" s="154">
        <f>ROUND(E116*P116,2)</f>
        <v>0</v>
      </c>
      <c r="R116" s="155"/>
      <c r="S116" s="155" t="s">
        <v>110</v>
      </c>
      <c r="T116" s="155" t="s">
        <v>110</v>
      </c>
      <c r="U116" s="155">
        <v>0.81189999999999996</v>
      </c>
      <c r="V116" s="155">
        <f>ROUND(E116*U116,2)</f>
        <v>24</v>
      </c>
      <c r="W116" s="155"/>
      <c r="X116" s="155" t="s">
        <v>111</v>
      </c>
      <c r="Y116" s="155" t="s">
        <v>112</v>
      </c>
      <c r="Z116" s="145"/>
      <c r="AA116" s="145"/>
      <c r="AB116" s="145"/>
      <c r="AC116" s="145"/>
      <c r="AD116" s="145"/>
      <c r="AE116" s="145"/>
      <c r="AF116" s="145"/>
      <c r="AG116" s="145" t="s">
        <v>159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2" x14ac:dyDescent="0.2">
      <c r="A117" s="152"/>
      <c r="B117" s="153"/>
      <c r="C117" s="182" t="s">
        <v>280</v>
      </c>
      <c r="D117" s="157"/>
      <c r="E117" s="158">
        <v>29.56</v>
      </c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115</v>
      </c>
      <c r="AH117" s="145">
        <v>0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74">
        <v>55</v>
      </c>
      <c r="B118" s="175" t="s">
        <v>281</v>
      </c>
      <c r="C118" s="183" t="s">
        <v>282</v>
      </c>
      <c r="D118" s="176" t="s">
        <v>152</v>
      </c>
      <c r="E118" s="177">
        <v>26</v>
      </c>
      <c r="F118" s="178"/>
      <c r="G118" s="179">
        <f>ROUND(E118*F118,2)</f>
        <v>0</v>
      </c>
      <c r="H118" s="156">
        <v>1525.67</v>
      </c>
      <c r="I118" s="155">
        <f>ROUND(E118*H118,2)</f>
        <v>39667.42</v>
      </c>
      <c r="J118" s="156">
        <v>499.33</v>
      </c>
      <c r="K118" s="155">
        <f>ROUND(E118*J118,2)</f>
        <v>12982.58</v>
      </c>
      <c r="L118" s="155">
        <v>21</v>
      </c>
      <c r="M118" s="155">
        <f>G118*(1+L118/100)</f>
        <v>0</v>
      </c>
      <c r="N118" s="154">
        <v>5.13E-3</v>
      </c>
      <c r="O118" s="154">
        <f>ROUND(E118*N118,2)</f>
        <v>0.13</v>
      </c>
      <c r="P118" s="154">
        <v>0</v>
      </c>
      <c r="Q118" s="154">
        <f>ROUND(E118*P118,2)</f>
        <v>0</v>
      </c>
      <c r="R118" s="155"/>
      <c r="S118" s="155" t="s">
        <v>110</v>
      </c>
      <c r="T118" s="155" t="s">
        <v>110</v>
      </c>
      <c r="U118" s="155">
        <v>0.87255000000000005</v>
      </c>
      <c r="V118" s="155">
        <f>ROUND(E118*U118,2)</f>
        <v>22.69</v>
      </c>
      <c r="W118" s="155"/>
      <c r="X118" s="155" t="s">
        <v>111</v>
      </c>
      <c r="Y118" s="155" t="s">
        <v>112</v>
      </c>
      <c r="Z118" s="145"/>
      <c r="AA118" s="145"/>
      <c r="AB118" s="145"/>
      <c r="AC118" s="145"/>
      <c r="AD118" s="145"/>
      <c r="AE118" s="145"/>
      <c r="AF118" s="145"/>
      <c r="AG118" s="145" t="s">
        <v>159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68">
        <v>56</v>
      </c>
      <c r="B119" s="169" t="s">
        <v>283</v>
      </c>
      <c r="C119" s="181" t="s">
        <v>284</v>
      </c>
      <c r="D119" s="170" t="s">
        <v>152</v>
      </c>
      <c r="E119" s="171">
        <v>12.9</v>
      </c>
      <c r="F119" s="172"/>
      <c r="G119" s="173">
        <f>ROUND(E119*F119,2)</f>
        <v>0</v>
      </c>
      <c r="H119" s="156">
        <v>1289.08</v>
      </c>
      <c r="I119" s="155">
        <f>ROUND(E119*H119,2)</f>
        <v>16629.13</v>
      </c>
      <c r="J119" s="156">
        <v>342.92</v>
      </c>
      <c r="K119" s="155">
        <f>ROUND(E119*J119,2)</f>
        <v>4423.67</v>
      </c>
      <c r="L119" s="155">
        <v>21</v>
      </c>
      <c r="M119" s="155">
        <f>G119*(1+L119/100)</f>
        <v>0</v>
      </c>
      <c r="N119" s="154">
        <v>2.9299999999999999E-3</v>
      </c>
      <c r="O119" s="154">
        <f>ROUND(E119*N119,2)</f>
        <v>0.04</v>
      </c>
      <c r="P119" s="154">
        <v>0</v>
      </c>
      <c r="Q119" s="154">
        <f>ROUND(E119*P119,2)</f>
        <v>0</v>
      </c>
      <c r="R119" s="155"/>
      <c r="S119" s="155" t="s">
        <v>110</v>
      </c>
      <c r="T119" s="155" t="s">
        <v>110</v>
      </c>
      <c r="U119" s="155">
        <v>0.61895</v>
      </c>
      <c r="V119" s="155">
        <f>ROUND(E119*U119,2)</f>
        <v>7.98</v>
      </c>
      <c r="W119" s="155"/>
      <c r="X119" s="155" t="s">
        <v>111</v>
      </c>
      <c r="Y119" s="155" t="s">
        <v>112</v>
      </c>
      <c r="Z119" s="145"/>
      <c r="AA119" s="145"/>
      <c r="AB119" s="145"/>
      <c r="AC119" s="145"/>
      <c r="AD119" s="145"/>
      <c r="AE119" s="145"/>
      <c r="AF119" s="145"/>
      <c r="AG119" s="145" t="s">
        <v>159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2" x14ac:dyDescent="0.2">
      <c r="A120" s="152"/>
      <c r="B120" s="153"/>
      <c r="C120" s="182" t="s">
        <v>173</v>
      </c>
      <c r="D120" s="157"/>
      <c r="E120" s="158">
        <v>12.9</v>
      </c>
      <c r="F120" s="155"/>
      <c r="G120" s="155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5"/>
      <c r="AA120" s="145"/>
      <c r="AB120" s="145"/>
      <c r="AC120" s="145"/>
      <c r="AD120" s="145"/>
      <c r="AE120" s="145"/>
      <c r="AF120" s="145"/>
      <c r="AG120" s="145" t="s">
        <v>115</v>
      </c>
      <c r="AH120" s="145">
        <v>0</v>
      </c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74">
        <v>57</v>
      </c>
      <c r="B121" s="175" t="s">
        <v>285</v>
      </c>
      <c r="C121" s="183" t="s">
        <v>286</v>
      </c>
      <c r="D121" s="176" t="s">
        <v>184</v>
      </c>
      <c r="E121" s="177">
        <v>0.29415000000000002</v>
      </c>
      <c r="F121" s="178"/>
      <c r="G121" s="179">
        <f>ROUND(E121*F121,2)</f>
        <v>0</v>
      </c>
      <c r="H121" s="156">
        <v>0</v>
      </c>
      <c r="I121" s="155">
        <f>ROUND(E121*H121,2)</f>
        <v>0</v>
      </c>
      <c r="J121" s="156">
        <v>2350</v>
      </c>
      <c r="K121" s="155">
        <f>ROUND(E121*J121,2)</f>
        <v>691.25</v>
      </c>
      <c r="L121" s="155">
        <v>21</v>
      </c>
      <c r="M121" s="155">
        <f>G121*(1+L121/100)</f>
        <v>0</v>
      </c>
      <c r="N121" s="154">
        <v>0</v>
      </c>
      <c r="O121" s="154">
        <f>ROUND(E121*N121,2)</f>
        <v>0</v>
      </c>
      <c r="P121" s="154">
        <v>0</v>
      </c>
      <c r="Q121" s="154">
        <f>ROUND(E121*P121,2)</f>
        <v>0</v>
      </c>
      <c r="R121" s="155"/>
      <c r="S121" s="155" t="s">
        <v>110</v>
      </c>
      <c r="T121" s="155" t="s">
        <v>110</v>
      </c>
      <c r="U121" s="155">
        <v>4.82</v>
      </c>
      <c r="V121" s="155">
        <f>ROUND(E121*U121,2)</f>
        <v>1.42</v>
      </c>
      <c r="W121" s="155"/>
      <c r="X121" s="155" t="s">
        <v>111</v>
      </c>
      <c r="Y121" s="155" t="s">
        <v>112</v>
      </c>
      <c r="Z121" s="145"/>
      <c r="AA121" s="145"/>
      <c r="AB121" s="145"/>
      <c r="AC121" s="145"/>
      <c r="AD121" s="145"/>
      <c r="AE121" s="145"/>
      <c r="AF121" s="145"/>
      <c r="AG121" s="145" t="s">
        <v>126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ht="13.6" x14ac:dyDescent="0.2">
      <c r="A122" s="161" t="s">
        <v>105</v>
      </c>
      <c r="B122" s="162" t="s">
        <v>73</v>
      </c>
      <c r="C122" s="180" t="s">
        <v>74</v>
      </c>
      <c r="D122" s="163"/>
      <c r="E122" s="164"/>
      <c r="F122" s="165"/>
      <c r="G122" s="166">
        <f>SUMIF(AG123:AG132,"&lt;&gt;NOR",G123:G132)</f>
        <v>0</v>
      </c>
      <c r="H122" s="160"/>
      <c r="I122" s="160">
        <f>SUM(I123:I132)</f>
        <v>25170.44</v>
      </c>
      <c r="J122" s="160"/>
      <c r="K122" s="160">
        <f>SUM(K123:K132)</f>
        <v>870022.15</v>
      </c>
      <c r="L122" s="160"/>
      <c r="M122" s="160">
        <f>SUM(M123:M132)</f>
        <v>0</v>
      </c>
      <c r="N122" s="159"/>
      <c r="O122" s="159">
        <f>SUM(O123:O132)</f>
        <v>1.0900000000000001</v>
      </c>
      <c r="P122" s="159"/>
      <c r="Q122" s="159">
        <f>SUM(Q123:Q132)</f>
        <v>0</v>
      </c>
      <c r="R122" s="160"/>
      <c r="S122" s="160"/>
      <c r="T122" s="160"/>
      <c r="U122" s="160"/>
      <c r="V122" s="160">
        <f>SUM(V123:V132)</f>
        <v>49.79</v>
      </c>
      <c r="W122" s="160"/>
      <c r="X122" s="160"/>
      <c r="Y122" s="160"/>
      <c r="AG122" t="s">
        <v>106</v>
      </c>
    </row>
    <row r="123" spans="1:60" outlineLevel="1" x14ac:dyDescent="0.2">
      <c r="A123" s="168">
        <v>58</v>
      </c>
      <c r="B123" s="169" t="s">
        <v>287</v>
      </c>
      <c r="C123" s="181" t="s">
        <v>288</v>
      </c>
      <c r="D123" s="170" t="s">
        <v>129</v>
      </c>
      <c r="E123" s="171">
        <v>79.38</v>
      </c>
      <c r="F123" s="172"/>
      <c r="G123" s="173">
        <f>ROUND(E123*F123,2)</f>
        <v>0</v>
      </c>
      <c r="H123" s="156">
        <v>11.64</v>
      </c>
      <c r="I123" s="155">
        <f>ROUND(E123*H123,2)</f>
        <v>923.98</v>
      </c>
      <c r="J123" s="156">
        <v>339.36</v>
      </c>
      <c r="K123" s="155">
        <f>ROUND(E123*J123,2)</f>
        <v>26938.400000000001</v>
      </c>
      <c r="L123" s="155">
        <v>21</v>
      </c>
      <c r="M123" s="155">
        <f>G123*(1+L123/100)</f>
        <v>0</v>
      </c>
      <c r="N123" s="154">
        <v>3.1E-4</v>
      </c>
      <c r="O123" s="154">
        <f>ROUND(E123*N123,2)</f>
        <v>0.02</v>
      </c>
      <c r="P123" s="154">
        <v>0</v>
      </c>
      <c r="Q123" s="154">
        <f>ROUND(E123*P123,2)</f>
        <v>0</v>
      </c>
      <c r="R123" s="155"/>
      <c r="S123" s="155" t="s">
        <v>110</v>
      </c>
      <c r="T123" s="155" t="s">
        <v>110</v>
      </c>
      <c r="U123" s="155">
        <v>0.59399999999999997</v>
      </c>
      <c r="V123" s="155">
        <f>ROUND(E123*U123,2)</f>
        <v>47.15</v>
      </c>
      <c r="W123" s="155"/>
      <c r="X123" s="155" t="s">
        <v>111</v>
      </c>
      <c r="Y123" s="155" t="s">
        <v>112</v>
      </c>
      <c r="Z123" s="145"/>
      <c r="AA123" s="145"/>
      <c r="AB123" s="145"/>
      <c r="AC123" s="145"/>
      <c r="AD123" s="145"/>
      <c r="AE123" s="145"/>
      <c r="AF123" s="145"/>
      <c r="AG123" s="145" t="s">
        <v>159</v>
      </c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2" x14ac:dyDescent="0.2">
      <c r="A124" s="152"/>
      <c r="B124" s="153"/>
      <c r="C124" s="182" t="s">
        <v>199</v>
      </c>
      <c r="D124" s="157"/>
      <c r="E124" s="158">
        <v>79.38</v>
      </c>
      <c r="F124" s="155"/>
      <c r="G124" s="155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5"/>
      <c r="AA124" s="145"/>
      <c r="AB124" s="145"/>
      <c r="AC124" s="145"/>
      <c r="AD124" s="145"/>
      <c r="AE124" s="145"/>
      <c r="AF124" s="145"/>
      <c r="AG124" s="145" t="s">
        <v>115</v>
      </c>
      <c r="AH124" s="145">
        <v>0</v>
      </c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74">
        <v>59</v>
      </c>
      <c r="B125" s="175" t="s">
        <v>289</v>
      </c>
      <c r="C125" s="183" t="s">
        <v>290</v>
      </c>
      <c r="D125" s="176" t="s">
        <v>184</v>
      </c>
      <c r="E125" s="177">
        <v>1.08989</v>
      </c>
      <c r="F125" s="178"/>
      <c r="G125" s="179">
        <f>ROUND(E125*F125,2)</f>
        <v>0</v>
      </c>
      <c r="H125" s="156">
        <v>0</v>
      </c>
      <c r="I125" s="155">
        <f>ROUND(E125*H125,2)</f>
        <v>0</v>
      </c>
      <c r="J125" s="156">
        <v>1340</v>
      </c>
      <c r="K125" s="155">
        <f>ROUND(E125*J125,2)</f>
        <v>1460.45</v>
      </c>
      <c r="L125" s="155">
        <v>21</v>
      </c>
      <c r="M125" s="155">
        <f>G125*(1+L125/100)</f>
        <v>0</v>
      </c>
      <c r="N125" s="154">
        <v>0</v>
      </c>
      <c r="O125" s="154">
        <f>ROUND(E125*N125,2)</f>
        <v>0</v>
      </c>
      <c r="P125" s="154">
        <v>0</v>
      </c>
      <c r="Q125" s="154">
        <f>ROUND(E125*P125,2)</f>
        <v>0</v>
      </c>
      <c r="R125" s="155"/>
      <c r="S125" s="155" t="s">
        <v>110</v>
      </c>
      <c r="T125" s="155" t="s">
        <v>110</v>
      </c>
      <c r="U125" s="155">
        <v>2.4209999999999998</v>
      </c>
      <c r="V125" s="155">
        <f>ROUND(E125*U125,2)</f>
        <v>2.64</v>
      </c>
      <c r="W125" s="155"/>
      <c r="X125" s="155" t="s">
        <v>111</v>
      </c>
      <c r="Y125" s="155" t="s">
        <v>112</v>
      </c>
      <c r="Z125" s="145"/>
      <c r="AA125" s="145"/>
      <c r="AB125" s="145"/>
      <c r="AC125" s="145"/>
      <c r="AD125" s="145"/>
      <c r="AE125" s="145"/>
      <c r="AF125" s="145"/>
      <c r="AG125" s="145" t="s">
        <v>126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74">
        <v>60</v>
      </c>
      <c r="B126" s="175" t="s">
        <v>291</v>
      </c>
      <c r="C126" s="183" t="s">
        <v>292</v>
      </c>
      <c r="D126" s="176" t="s">
        <v>129</v>
      </c>
      <c r="E126" s="177">
        <v>79.38</v>
      </c>
      <c r="F126" s="178"/>
      <c r="G126" s="179">
        <f>ROUND(E126*F126,2)</f>
        <v>0</v>
      </c>
      <c r="H126" s="156">
        <v>0</v>
      </c>
      <c r="I126" s="155">
        <f>ROUND(E126*H126,2)</f>
        <v>0</v>
      </c>
      <c r="J126" s="156">
        <v>210</v>
      </c>
      <c r="K126" s="155">
        <f>ROUND(E126*J126,2)</f>
        <v>16669.8</v>
      </c>
      <c r="L126" s="155">
        <v>21</v>
      </c>
      <c r="M126" s="155">
        <f>G126*(1+L126/100)</f>
        <v>0</v>
      </c>
      <c r="N126" s="154">
        <v>0</v>
      </c>
      <c r="O126" s="154">
        <f>ROUND(E126*N126,2)</f>
        <v>0</v>
      </c>
      <c r="P126" s="154">
        <v>0</v>
      </c>
      <c r="Q126" s="154">
        <f>ROUND(E126*P126,2)</f>
        <v>0</v>
      </c>
      <c r="R126" s="155"/>
      <c r="S126" s="155" t="s">
        <v>136</v>
      </c>
      <c r="T126" s="155" t="s">
        <v>137</v>
      </c>
      <c r="U126" s="155">
        <v>0</v>
      </c>
      <c r="V126" s="155">
        <f>ROUND(E126*U126,2)</f>
        <v>0</v>
      </c>
      <c r="W126" s="155"/>
      <c r="X126" s="155" t="s">
        <v>111</v>
      </c>
      <c r="Y126" s="155" t="s">
        <v>112</v>
      </c>
      <c r="Z126" s="145"/>
      <c r="AA126" s="145"/>
      <c r="AB126" s="145"/>
      <c r="AC126" s="145"/>
      <c r="AD126" s="145"/>
      <c r="AE126" s="145"/>
      <c r="AF126" s="145"/>
      <c r="AG126" s="145" t="s">
        <v>113</v>
      </c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ht="21.75" outlineLevel="1" x14ac:dyDescent="0.2">
      <c r="A127" s="168">
        <v>61</v>
      </c>
      <c r="B127" s="169" t="s">
        <v>293</v>
      </c>
      <c r="C127" s="181" t="s">
        <v>294</v>
      </c>
      <c r="D127" s="170" t="s">
        <v>129</v>
      </c>
      <c r="E127" s="171">
        <v>54.996899999999997</v>
      </c>
      <c r="F127" s="172"/>
      <c r="G127" s="173">
        <f>ROUND(E127*F127,2)</f>
        <v>0</v>
      </c>
      <c r="H127" s="156">
        <v>0</v>
      </c>
      <c r="I127" s="155">
        <f>ROUND(E127*H127,2)</f>
        <v>0</v>
      </c>
      <c r="J127" s="156">
        <v>15000</v>
      </c>
      <c r="K127" s="155">
        <f>ROUND(E127*J127,2)</f>
        <v>824953.5</v>
      </c>
      <c r="L127" s="155">
        <v>21</v>
      </c>
      <c r="M127" s="155">
        <f>G127*(1+L127/100)</f>
        <v>0</v>
      </c>
      <c r="N127" s="154">
        <v>0</v>
      </c>
      <c r="O127" s="154">
        <f>ROUND(E127*N127,2)</f>
        <v>0</v>
      </c>
      <c r="P127" s="154">
        <v>0</v>
      </c>
      <c r="Q127" s="154">
        <f>ROUND(E127*P127,2)</f>
        <v>0</v>
      </c>
      <c r="R127" s="155"/>
      <c r="S127" s="155" t="s">
        <v>136</v>
      </c>
      <c r="T127" s="155" t="s">
        <v>137</v>
      </c>
      <c r="U127" s="155">
        <v>0</v>
      </c>
      <c r="V127" s="155">
        <f>ROUND(E127*U127,2)</f>
        <v>0</v>
      </c>
      <c r="W127" s="155"/>
      <c r="X127" s="155" t="s">
        <v>111</v>
      </c>
      <c r="Y127" s="155" t="s">
        <v>112</v>
      </c>
      <c r="Z127" s="145"/>
      <c r="AA127" s="145"/>
      <c r="AB127" s="145"/>
      <c r="AC127" s="145"/>
      <c r="AD127" s="145"/>
      <c r="AE127" s="145"/>
      <c r="AF127" s="145"/>
      <c r="AG127" s="145" t="s">
        <v>126</v>
      </c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2" x14ac:dyDescent="0.2">
      <c r="A128" s="152"/>
      <c r="B128" s="153"/>
      <c r="C128" s="182" t="s">
        <v>295</v>
      </c>
      <c r="D128" s="157"/>
      <c r="E128" s="158">
        <v>42.72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115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3" x14ac:dyDescent="0.2">
      <c r="A129" s="152"/>
      <c r="B129" s="153"/>
      <c r="C129" s="182" t="s">
        <v>296</v>
      </c>
      <c r="D129" s="157"/>
      <c r="E129" s="158">
        <v>9.5769300000000008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 t="s">
        <v>115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3" x14ac:dyDescent="0.2">
      <c r="A130" s="152"/>
      <c r="B130" s="153"/>
      <c r="C130" s="182" t="s">
        <v>297</v>
      </c>
      <c r="D130" s="157"/>
      <c r="E130" s="158">
        <v>2.7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 t="s">
        <v>115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68">
        <v>62</v>
      </c>
      <c r="B131" s="169" t="s">
        <v>298</v>
      </c>
      <c r="C131" s="181" t="s">
        <v>299</v>
      </c>
      <c r="D131" s="170" t="s">
        <v>129</v>
      </c>
      <c r="E131" s="171">
        <v>87.317999999999998</v>
      </c>
      <c r="F131" s="172"/>
      <c r="G131" s="173">
        <f>ROUND(E131*F131,2)</f>
        <v>0</v>
      </c>
      <c r="H131" s="156">
        <v>277.68</v>
      </c>
      <c r="I131" s="155">
        <f>ROUND(E131*H131,2)</f>
        <v>24246.46</v>
      </c>
      <c r="J131" s="156">
        <v>0</v>
      </c>
      <c r="K131" s="155">
        <f>ROUND(E131*J131,2)</f>
        <v>0</v>
      </c>
      <c r="L131" s="155">
        <v>21</v>
      </c>
      <c r="M131" s="155">
        <f>G131*(1+L131/100)</f>
        <v>0</v>
      </c>
      <c r="N131" s="154">
        <v>1.2200000000000001E-2</v>
      </c>
      <c r="O131" s="154">
        <f>ROUND(E131*N131,2)</f>
        <v>1.07</v>
      </c>
      <c r="P131" s="154">
        <v>0</v>
      </c>
      <c r="Q131" s="154">
        <f>ROUND(E131*P131,2)</f>
        <v>0</v>
      </c>
      <c r="R131" s="155"/>
      <c r="S131" s="155" t="s">
        <v>136</v>
      </c>
      <c r="T131" s="155" t="s">
        <v>137</v>
      </c>
      <c r="U131" s="155">
        <v>0</v>
      </c>
      <c r="V131" s="155">
        <f>ROUND(E131*U131,2)</f>
        <v>0</v>
      </c>
      <c r="W131" s="155"/>
      <c r="X131" s="155" t="s">
        <v>212</v>
      </c>
      <c r="Y131" s="155" t="s">
        <v>112</v>
      </c>
      <c r="Z131" s="145"/>
      <c r="AA131" s="145"/>
      <c r="AB131" s="145"/>
      <c r="AC131" s="145"/>
      <c r="AD131" s="145"/>
      <c r="AE131" s="145"/>
      <c r="AF131" s="145"/>
      <c r="AG131" s="145" t="s">
        <v>249</v>
      </c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2" x14ac:dyDescent="0.2">
      <c r="A132" s="152"/>
      <c r="B132" s="153"/>
      <c r="C132" s="182" t="s">
        <v>300</v>
      </c>
      <c r="D132" s="157"/>
      <c r="E132" s="158">
        <v>87.317999999999998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115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ht="13.6" x14ac:dyDescent="0.2">
      <c r="A133" s="161" t="s">
        <v>105</v>
      </c>
      <c r="B133" s="162" t="s">
        <v>75</v>
      </c>
      <c r="C133" s="180" t="s">
        <v>76</v>
      </c>
      <c r="D133" s="163"/>
      <c r="E133" s="164"/>
      <c r="F133" s="165"/>
      <c r="G133" s="166">
        <f>SUMIF(AG134:AG134,"&lt;&gt;NOR",G134:G134)</f>
        <v>0</v>
      </c>
      <c r="H133" s="160"/>
      <c r="I133" s="160">
        <f>SUM(I134:I134)</f>
        <v>0</v>
      </c>
      <c r="J133" s="160"/>
      <c r="K133" s="160">
        <f>SUM(K134:K134)</f>
        <v>20000</v>
      </c>
      <c r="L133" s="160"/>
      <c r="M133" s="160">
        <f>SUM(M134:M134)</f>
        <v>0</v>
      </c>
      <c r="N133" s="159"/>
      <c r="O133" s="159">
        <f>SUM(O134:O134)</f>
        <v>0</v>
      </c>
      <c r="P133" s="159"/>
      <c r="Q133" s="159">
        <f>SUM(Q134:Q134)</f>
        <v>0</v>
      </c>
      <c r="R133" s="160"/>
      <c r="S133" s="160"/>
      <c r="T133" s="160"/>
      <c r="U133" s="160"/>
      <c r="V133" s="160">
        <f>SUM(V134:V134)</f>
        <v>0</v>
      </c>
      <c r="W133" s="160"/>
      <c r="X133" s="160"/>
      <c r="Y133" s="160"/>
      <c r="AG133" t="s">
        <v>106</v>
      </c>
    </row>
    <row r="134" spans="1:60" outlineLevel="1" x14ac:dyDescent="0.2">
      <c r="A134" s="174">
        <v>63</v>
      </c>
      <c r="B134" s="175" t="s">
        <v>301</v>
      </c>
      <c r="C134" s="183" t="s">
        <v>302</v>
      </c>
      <c r="D134" s="176" t="s">
        <v>303</v>
      </c>
      <c r="E134" s="177">
        <v>1</v>
      </c>
      <c r="F134" s="413">
        <f>'dílčí Elektro rek'!F16</f>
        <v>0</v>
      </c>
      <c r="G134" s="179">
        <f>ROUND(E134*F134,2)</f>
        <v>0</v>
      </c>
      <c r="H134" s="156">
        <v>0</v>
      </c>
      <c r="I134" s="155">
        <f>ROUND(E134*H134,2)</f>
        <v>0</v>
      </c>
      <c r="J134" s="156">
        <v>20000</v>
      </c>
      <c r="K134" s="155">
        <f>ROUND(E134*J134,2)</f>
        <v>20000</v>
      </c>
      <c r="L134" s="155">
        <v>21</v>
      </c>
      <c r="M134" s="155">
        <f>G134*(1+L134/100)</f>
        <v>0</v>
      </c>
      <c r="N134" s="154">
        <v>0</v>
      </c>
      <c r="O134" s="154">
        <f>ROUND(E134*N134,2)</f>
        <v>0</v>
      </c>
      <c r="P134" s="154">
        <v>0</v>
      </c>
      <c r="Q134" s="154">
        <f>ROUND(E134*P134,2)</f>
        <v>0</v>
      </c>
      <c r="R134" s="155"/>
      <c r="S134" s="155" t="s">
        <v>136</v>
      </c>
      <c r="T134" s="155" t="s">
        <v>304</v>
      </c>
      <c r="U134" s="155">
        <v>0</v>
      </c>
      <c r="V134" s="155">
        <f>ROUND(E134*U134,2)</f>
        <v>0</v>
      </c>
      <c r="W134" s="155"/>
      <c r="X134" s="155" t="s">
        <v>111</v>
      </c>
      <c r="Y134" s="155" t="s">
        <v>112</v>
      </c>
      <c r="Z134" s="145"/>
      <c r="AA134" s="145"/>
      <c r="AB134" s="145"/>
      <c r="AC134" s="145"/>
      <c r="AD134" s="145"/>
      <c r="AE134" s="145"/>
      <c r="AF134" s="145"/>
      <c r="AG134" s="145" t="s">
        <v>113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ht="13.6" x14ac:dyDescent="0.2">
      <c r="A135" s="161" t="s">
        <v>105</v>
      </c>
      <c r="B135" s="162" t="s">
        <v>77</v>
      </c>
      <c r="C135" s="180" t="s">
        <v>29</v>
      </c>
      <c r="D135" s="163"/>
      <c r="E135" s="164"/>
      <c r="F135" s="165"/>
      <c r="G135" s="166">
        <f>SUMIF(AG136:AG143,"&lt;&gt;NOR",G136:G143)</f>
        <v>0</v>
      </c>
      <c r="H135" s="160"/>
      <c r="I135" s="160">
        <f>SUM(I136:I143)</f>
        <v>0</v>
      </c>
      <c r="J135" s="160"/>
      <c r="K135" s="160">
        <f>SUM(K136:K143)</f>
        <v>0</v>
      </c>
      <c r="L135" s="160"/>
      <c r="M135" s="160">
        <f>SUM(M136:M143)</f>
        <v>0</v>
      </c>
      <c r="N135" s="159"/>
      <c r="O135" s="159">
        <f>SUM(O136:O143)</f>
        <v>0</v>
      </c>
      <c r="P135" s="159"/>
      <c r="Q135" s="159">
        <f>SUM(Q136:Q143)</f>
        <v>0</v>
      </c>
      <c r="R135" s="160"/>
      <c r="S135" s="160"/>
      <c r="T135" s="160"/>
      <c r="U135" s="160"/>
      <c r="V135" s="160">
        <f>SUM(V136:V143)</f>
        <v>0</v>
      </c>
      <c r="W135" s="160"/>
      <c r="X135" s="160"/>
      <c r="Y135" s="160"/>
      <c r="AG135" t="s">
        <v>106</v>
      </c>
    </row>
    <row r="136" spans="1:60" outlineLevel="1" x14ac:dyDescent="0.2">
      <c r="A136" s="174">
        <v>64</v>
      </c>
      <c r="B136" s="175" t="s">
        <v>305</v>
      </c>
      <c r="C136" s="183" t="s">
        <v>306</v>
      </c>
      <c r="D136" s="176" t="s">
        <v>307</v>
      </c>
      <c r="E136" s="177">
        <v>1</v>
      </c>
      <c r="F136" s="178"/>
      <c r="G136" s="179">
        <f t="shared" ref="G136:G143" si="7">ROUND(E136*F136,2)</f>
        <v>0</v>
      </c>
      <c r="H136" s="156">
        <v>0</v>
      </c>
      <c r="I136" s="155">
        <f t="shared" ref="I136:I143" si="8">ROUND(E136*H136,2)</f>
        <v>0</v>
      </c>
      <c r="J136" s="156">
        <v>0</v>
      </c>
      <c r="K136" s="155">
        <f t="shared" ref="K136:K143" si="9">ROUND(E136*J136,2)</f>
        <v>0</v>
      </c>
      <c r="L136" s="155">
        <v>21</v>
      </c>
      <c r="M136" s="155">
        <f t="shared" ref="M136:M143" si="10">G136*(1+L136/100)</f>
        <v>0</v>
      </c>
      <c r="N136" s="154">
        <v>0</v>
      </c>
      <c r="O136" s="154">
        <f t="shared" ref="O136:O143" si="11">ROUND(E136*N136,2)</f>
        <v>0</v>
      </c>
      <c r="P136" s="154">
        <v>0</v>
      </c>
      <c r="Q136" s="154">
        <f t="shared" ref="Q136:Q143" si="12">ROUND(E136*P136,2)</f>
        <v>0</v>
      </c>
      <c r="R136" s="155"/>
      <c r="S136" s="155" t="s">
        <v>110</v>
      </c>
      <c r="T136" s="155" t="s">
        <v>137</v>
      </c>
      <c r="U136" s="155">
        <v>0</v>
      </c>
      <c r="V136" s="155">
        <f t="shared" ref="V136:V143" si="13">ROUND(E136*U136,2)</f>
        <v>0</v>
      </c>
      <c r="W136" s="155"/>
      <c r="X136" s="155" t="s">
        <v>308</v>
      </c>
      <c r="Y136" s="155" t="s">
        <v>112</v>
      </c>
      <c r="Z136" s="145"/>
      <c r="AA136" s="145"/>
      <c r="AB136" s="145"/>
      <c r="AC136" s="145"/>
      <c r="AD136" s="145"/>
      <c r="AE136" s="145"/>
      <c r="AF136" s="145"/>
      <c r="AG136" s="145" t="s">
        <v>309</v>
      </c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74">
        <v>65</v>
      </c>
      <c r="B137" s="175" t="s">
        <v>310</v>
      </c>
      <c r="C137" s="183" t="s">
        <v>311</v>
      </c>
      <c r="D137" s="176" t="s">
        <v>307</v>
      </c>
      <c r="E137" s="177">
        <v>1</v>
      </c>
      <c r="F137" s="178"/>
      <c r="G137" s="179">
        <f t="shared" si="7"/>
        <v>0</v>
      </c>
      <c r="H137" s="156">
        <v>0</v>
      </c>
      <c r="I137" s="155">
        <f t="shared" si="8"/>
        <v>0</v>
      </c>
      <c r="J137" s="156">
        <v>0</v>
      </c>
      <c r="K137" s="155">
        <f t="shared" si="9"/>
        <v>0</v>
      </c>
      <c r="L137" s="155">
        <v>21</v>
      </c>
      <c r="M137" s="155">
        <f t="shared" si="10"/>
        <v>0</v>
      </c>
      <c r="N137" s="154">
        <v>0</v>
      </c>
      <c r="O137" s="154">
        <f t="shared" si="11"/>
        <v>0</v>
      </c>
      <c r="P137" s="154">
        <v>0</v>
      </c>
      <c r="Q137" s="154">
        <f t="shared" si="12"/>
        <v>0</v>
      </c>
      <c r="R137" s="155"/>
      <c r="S137" s="155" t="s">
        <v>136</v>
      </c>
      <c r="T137" s="155" t="s">
        <v>137</v>
      </c>
      <c r="U137" s="155">
        <v>0</v>
      </c>
      <c r="V137" s="155">
        <f t="shared" si="13"/>
        <v>0</v>
      </c>
      <c r="W137" s="155"/>
      <c r="X137" s="155" t="s">
        <v>308</v>
      </c>
      <c r="Y137" s="155" t="s">
        <v>112</v>
      </c>
      <c r="Z137" s="145"/>
      <c r="AA137" s="145"/>
      <c r="AB137" s="145"/>
      <c r="AC137" s="145"/>
      <c r="AD137" s="145"/>
      <c r="AE137" s="145"/>
      <c r="AF137" s="145"/>
      <c r="AG137" s="145" t="s">
        <v>309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74">
        <v>66</v>
      </c>
      <c r="B138" s="175" t="s">
        <v>312</v>
      </c>
      <c r="C138" s="183" t="s">
        <v>313</v>
      </c>
      <c r="D138" s="176" t="s">
        <v>307</v>
      </c>
      <c r="E138" s="177">
        <v>1</v>
      </c>
      <c r="F138" s="178"/>
      <c r="G138" s="179">
        <f t="shared" si="7"/>
        <v>0</v>
      </c>
      <c r="H138" s="156">
        <v>0</v>
      </c>
      <c r="I138" s="155">
        <f t="shared" si="8"/>
        <v>0</v>
      </c>
      <c r="J138" s="156">
        <v>0</v>
      </c>
      <c r="K138" s="155">
        <f t="shared" si="9"/>
        <v>0</v>
      </c>
      <c r="L138" s="155">
        <v>21</v>
      </c>
      <c r="M138" s="155">
        <f t="shared" si="10"/>
        <v>0</v>
      </c>
      <c r="N138" s="154">
        <v>0</v>
      </c>
      <c r="O138" s="154">
        <f t="shared" si="11"/>
        <v>0</v>
      </c>
      <c r="P138" s="154">
        <v>0</v>
      </c>
      <c r="Q138" s="154">
        <f t="shared" si="12"/>
        <v>0</v>
      </c>
      <c r="R138" s="155"/>
      <c r="S138" s="155" t="s">
        <v>136</v>
      </c>
      <c r="T138" s="155" t="s">
        <v>137</v>
      </c>
      <c r="U138" s="155">
        <v>0</v>
      </c>
      <c r="V138" s="155">
        <f t="shared" si="13"/>
        <v>0</v>
      </c>
      <c r="W138" s="155"/>
      <c r="X138" s="155" t="s">
        <v>308</v>
      </c>
      <c r="Y138" s="155" t="s">
        <v>112</v>
      </c>
      <c r="Z138" s="145"/>
      <c r="AA138" s="145"/>
      <c r="AB138" s="145"/>
      <c r="AC138" s="145"/>
      <c r="AD138" s="145"/>
      <c r="AE138" s="145"/>
      <c r="AF138" s="145"/>
      <c r="AG138" s="145" t="s">
        <v>309</v>
      </c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 x14ac:dyDescent="0.2">
      <c r="A139" s="174">
        <v>67</v>
      </c>
      <c r="B139" s="175" t="s">
        <v>314</v>
      </c>
      <c r="C139" s="183" t="s">
        <v>315</v>
      </c>
      <c r="D139" s="176" t="s">
        <v>307</v>
      </c>
      <c r="E139" s="177">
        <v>1</v>
      </c>
      <c r="F139" s="178"/>
      <c r="G139" s="179">
        <f t="shared" si="7"/>
        <v>0</v>
      </c>
      <c r="H139" s="156">
        <v>0</v>
      </c>
      <c r="I139" s="155">
        <f t="shared" si="8"/>
        <v>0</v>
      </c>
      <c r="J139" s="156">
        <v>0</v>
      </c>
      <c r="K139" s="155">
        <f t="shared" si="9"/>
        <v>0</v>
      </c>
      <c r="L139" s="155">
        <v>21</v>
      </c>
      <c r="M139" s="155">
        <f t="shared" si="10"/>
        <v>0</v>
      </c>
      <c r="N139" s="154">
        <v>0</v>
      </c>
      <c r="O139" s="154">
        <f t="shared" si="11"/>
        <v>0</v>
      </c>
      <c r="P139" s="154">
        <v>0</v>
      </c>
      <c r="Q139" s="154">
        <f t="shared" si="12"/>
        <v>0</v>
      </c>
      <c r="R139" s="155"/>
      <c r="S139" s="155" t="s">
        <v>136</v>
      </c>
      <c r="T139" s="155" t="s">
        <v>137</v>
      </c>
      <c r="U139" s="155">
        <v>0</v>
      </c>
      <c r="V139" s="155">
        <f t="shared" si="13"/>
        <v>0</v>
      </c>
      <c r="W139" s="155"/>
      <c r="X139" s="155" t="s">
        <v>308</v>
      </c>
      <c r="Y139" s="155" t="s">
        <v>112</v>
      </c>
      <c r="Z139" s="145"/>
      <c r="AA139" s="145"/>
      <c r="AB139" s="145"/>
      <c r="AC139" s="145"/>
      <c r="AD139" s="145"/>
      <c r="AE139" s="145"/>
      <c r="AF139" s="145"/>
      <c r="AG139" s="145" t="s">
        <v>309</v>
      </c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74">
        <v>68</v>
      </c>
      <c r="B140" s="175" t="s">
        <v>316</v>
      </c>
      <c r="C140" s="183" t="s">
        <v>317</v>
      </c>
      <c r="D140" s="176" t="s">
        <v>307</v>
      </c>
      <c r="E140" s="177">
        <v>1</v>
      </c>
      <c r="F140" s="178"/>
      <c r="G140" s="179">
        <f t="shared" si="7"/>
        <v>0</v>
      </c>
      <c r="H140" s="156">
        <v>0</v>
      </c>
      <c r="I140" s="155">
        <f t="shared" si="8"/>
        <v>0</v>
      </c>
      <c r="J140" s="156">
        <v>0</v>
      </c>
      <c r="K140" s="155">
        <f t="shared" si="9"/>
        <v>0</v>
      </c>
      <c r="L140" s="155">
        <v>21</v>
      </c>
      <c r="M140" s="155">
        <f t="shared" si="10"/>
        <v>0</v>
      </c>
      <c r="N140" s="154">
        <v>0</v>
      </c>
      <c r="O140" s="154">
        <f t="shared" si="11"/>
        <v>0</v>
      </c>
      <c r="P140" s="154">
        <v>0</v>
      </c>
      <c r="Q140" s="154">
        <f t="shared" si="12"/>
        <v>0</v>
      </c>
      <c r="R140" s="155"/>
      <c r="S140" s="155" t="s">
        <v>136</v>
      </c>
      <c r="T140" s="155" t="s">
        <v>137</v>
      </c>
      <c r="U140" s="155">
        <v>0</v>
      </c>
      <c r="V140" s="155">
        <f t="shared" si="13"/>
        <v>0</v>
      </c>
      <c r="W140" s="155"/>
      <c r="X140" s="155" t="s">
        <v>308</v>
      </c>
      <c r="Y140" s="155" t="s">
        <v>112</v>
      </c>
      <c r="Z140" s="145"/>
      <c r="AA140" s="145"/>
      <c r="AB140" s="145"/>
      <c r="AC140" s="145"/>
      <c r="AD140" s="145"/>
      <c r="AE140" s="145"/>
      <c r="AF140" s="145"/>
      <c r="AG140" s="145" t="s">
        <v>309</v>
      </c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74">
        <v>69</v>
      </c>
      <c r="B141" s="175" t="s">
        <v>318</v>
      </c>
      <c r="C141" s="183" t="s">
        <v>319</v>
      </c>
      <c r="D141" s="176" t="s">
        <v>307</v>
      </c>
      <c r="E141" s="177">
        <v>1</v>
      </c>
      <c r="F141" s="178"/>
      <c r="G141" s="179">
        <f t="shared" si="7"/>
        <v>0</v>
      </c>
      <c r="H141" s="156">
        <v>0</v>
      </c>
      <c r="I141" s="155">
        <f t="shared" si="8"/>
        <v>0</v>
      </c>
      <c r="J141" s="156">
        <v>0</v>
      </c>
      <c r="K141" s="155">
        <f t="shared" si="9"/>
        <v>0</v>
      </c>
      <c r="L141" s="155">
        <v>21</v>
      </c>
      <c r="M141" s="155">
        <f t="shared" si="10"/>
        <v>0</v>
      </c>
      <c r="N141" s="154">
        <v>0</v>
      </c>
      <c r="O141" s="154">
        <f t="shared" si="11"/>
        <v>0</v>
      </c>
      <c r="P141" s="154">
        <v>0</v>
      </c>
      <c r="Q141" s="154">
        <f t="shared" si="12"/>
        <v>0</v>
      </c>
      <c r="R141" s="155"/>
      <c r="S141" s="155" t="s">
        <v>136</v>
      </c>
      <c r="T141" s="155" t="s">
        <v>137</v>
      </c>
      <c r="U141" s="155">
        <v>0</v>
      </c>
      <c r="V141" s="155">
        <f t="shared" si="13"/>
        <v>0</v>
      </c>
      <c r="W141" s="155"/>
      <c r="X141" s="155" t="s">
        <v>308</v>
      </c>
      <c r="Y141" s="155" t="s">
        <v>112</v>
      </c>
      <c r="Z141" s="145"/>
      <c r="AA141" s="145"/>
      <c r="AB141" s="145"/>
      <c r="AC141" s="145"/>
      <c r="AD141" s="145"/>
      <c r="AE141" s="145"/>
      <c r="AF141" s="145"/>
      <c r="AG141" s="145" t="s">
        <v>309</v>
      </c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74">
        <v>70</v>
      </c>
      <c r="B142" s="175" t="s">
        <v>320</v>
      </c>
      <c r="C142" s="183" t="s">
        <v>321</v>
      </c>
      <c r="D142" s="176" t="s">
        <v>307</v>
      </c>
      <c r="E142" s="177">
        <v>1</v>
      </c>
      <c r="F142" s="178"/>
      <c r="G142" s="179">
        <f t="shared" si="7"/>
        <v>0</v>
      </c>
      <c r="H142" s="156">
        <v>0</v>
      </c>
      <c r="I142" s="155">
        <f t="shared" si="8"/>
        <v>0</v>
      </c>
      <c r="J142" s="156">
        <v>0</v>
      </c>
      <c r="K142" s="155">
        <f t="shared" si="9"/>
        <v>0</v>
      </c>
      <c r="L142" s="155">
        <v>21</v>
      </c>
      <c r="M142" s="155">
        <f t="shared" si="10"/>
        <v>0</v>
      </c>
      <c r="N142" s="154">
        <v>0</v>
      </c>
      <c r="O142" s="154">
        <f t="shared" si="11"/>
        <v>0</v>
      </c>
      <c r="P142" s="154">
        <v>0</v>
      </c>
      <c r="Q142" s="154">
        <f t="shared" si="12"/>
        <v>0</v>
      </c>
      <c r="R142" s="155"/>
      <c r="S142" s="155" t="s">
        <v>136</v>
      </c>
      <c r="T142" s="155" t="s">
        <v>137</v>
      </c>
      <c r="U142" s="155">
        <v>0</v>
      </c>
      <c r="V142" s="155">
        <f t="shared" si="13"/>
        <v>0</v>
      </c>
      <c r="W142" s="155"/>
      <c r="X142" s="155" t="s">
        <v>308</v>
      </c>
      <c r="Y142" s="155" t="s">
        <v>112</v>
      </c>
      <c r="Z142" s="145"/>
      <c r="AA142" s="145"/>
      <c r="AB142" s="145"/>
      <c r="AC142" s="145"/>
      <c r="AD142" s="145"/>
      <c r="AE142" s="145"/>
      <c r="AF142" s="145"/>
      <c r="AG142" s="145" t="s">
        <v>309</v>
      </c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68">
        <v>71</v>
      </c>
      <c r="B143" s="169" t="s">
        <v>322</v>
      </c>
      <c r="C143" s="181" t="s">
        <v>323</v>
      </c>
      <c r="D143" s="170" t="s">
        <v>307</v>
      </c>
      <c r="E143" s="171">
        <v>1</v>
      </c>
      <c r="F143" s="172"/>
      <c r="G143" s="173">
        <f t="shared" si="7"/>
        <v>0</v>
      </c>
      <c r="H143" s="156">
        <v>0</v>
      </c>
      <c r="I143" s="155">
        <f t="shared" si="8"/>
        <v>0</v>
      </c>
      <c r="J143" s="156">
        <v>0</v>
      </c>
      <c r="K143" s="155">
        <f t="shared" si="9"/>
        <v>0</v>
      </c>
      <c r="L143" s="155">
        <v>21</v>
      </c>
      <c r="M143" s="155">
        <f t="shared" si="10"/>
        <v>0</v>
      </c>
      <c r="N143" s="154">
        <v>0</v>
      </c>
      <c r="O143" s="154">
        <f t="shared" si="11"/>
        <v>0</v>
      </c>
      <c r="P143" s="154">
        <v>0</v>
      </c>
      <c r="Q143" s="154">
        <f t="shared" si="12"/>
        <v>0</v>
      </c>
      <c r="R143" s="155"/>
      <c r="S143" s="155" t="s">
        <v>136</v>
      </c>
      <c r="T143" s="155" t="s">
        <v>137</v>
      </c>
      <c r="U143" s="155">
        <v>0</v>
      </c>
      <c r="V143" s="155">
        <f t="shared" si="13"/>
        <v>0</v>
      </c>
      <c r="W143" s="155"/>
      <c r="X143" s="155" t="s">
        <v>308</v>
      </c>
      <c r="Y143" s="155" t="s">
        <v>112</v>
      </c>
      <c r="Z143" s="145"/>
      <c r="AA143" s="145"/>
      <c r="AB143" s="145"/>
      <c r="AC143" s="145"/>
      <c r="AD143" s="145"/>
      <c r="AE143" s="145"/>
      <c r="AF143" s="145"/>
      <c r="AG143" s="145" t="s">
        <v>309</v>
      </c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x14ac:dyDescent="0.2">
      <c r="A144" s="3"/>
      <c r="B144" s="4"/>
      <c r="C144" s="184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v>15</v>
      </c>
      <c r="AF144">
        <v>21</v>
      </c>
      <c r="AG144" t="s">
        <v>91</v>
      </c>
    </row>
    <row r="145" spans="1:33" ht="13.6" x14ac:dyDescent="0.2">
      <c r="A145" s="148"/>
      <c r="B145" s="149" t="s">
        <v>31</v>
      </c>
      <c r="C145" s="185"/>
      <c r="D145" s="150"/>
      <c r="E145" s="151"/>
      <c r="F145" s="151"/>
      <c r="G145" s="167">
        <f>G8+G17+G24+G27+G70+G72+G75+G109+G115+G122+G133+G135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AE145">
        <f>SUMIF(L7:L143,AE144,G7:G143)</f>
        <v>0</v>
      </c>
      <c r="AF145">
        <f>SUMIF(L7:L143,AF144,G7:G143)</f>
        <v>0</v>
      </c>
      <c r="AG145" t="s">
        <v>324</v>
      </c>
    </row>
    <row r="146" spans="1:33" x14ac:dyDescent="0.2">
      <c r="A146" s="3"/>
      <c r="B146" s="4"/>
      <c r="C146" s="184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">
      <c r="A147" s="3"/>
      <c r="B147" s="4"/>
      <c r="C147" s="184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">
      <c r="A148" s="365" t="s">
        <v>325</v>
      </c>
      <c r="B148" s="365"/>
      <c r="C148" s="366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33" x14ac:dyDescent="0.2">
      <c r="A149" s="345"/>
      <c r="B149" s="346"/>
      <c r="C149" s="347"/>
      <c r="D149" s="346"/>
      <c r="E149" s="346"/>
      <c r="F149" s="346"/>
      <c r="G149" s="348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G149" t="s">
        <v>326</v>
      </c>
    </row>
    <row r="150" spans="1:33" x14ac:dyDescent="0.2">
      <c r="A150" s="349"/>
      <c r="B150" s="350"/>
      <c r="C150" s="351"/>
      <c r="D150" s="350"/>
      <c r="E150" s="350"/>
      <c r="F150" s="350"/>
      <c r="G150" s="352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">
      <c r="A151" s="349"/>
      <c r="B151" s="350"/>
      <c r="C151" s="351"/>
      <c r="D151" s="350"/>
      <c r="E151" s="350"/>
      <c r="F151" s="350"/>
      <c r="G151" s="352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">
      <c r="A152" s="349"/>
      <c r="B152" s="350"/>
      <c r="C152" s="351"/>
      <c r="D152" s="350"/>
      <c r="E152" s="350"/>
      <c r="F152" s="350"/>
      <c r="G152" s="352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2">
      <c r="A153" s="353"/>
      <c r="B153" s="354"/>
      <c r="C153" s="355"/>
      <c r="D153" s="354"/>
      <c r="E153" s="354"/>
      <c r="F153" s="354"/>
      <c r="G153" s="356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33" x14ac:dyDescent="0.2">
      <c r="A154" s="3"/>
      <c r="B154" s="4"/>
      <c r="C154" s="184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33" x14ac:dyDescent="0.2">
      <c r="C155" s="186"/>
      <c r="D155" s="10"/>
      <c r="AG155" t="s">
        <v>328</v>
      </c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">
    <mergeCell ref="A149:G153"/>
    <mergeCell ref="C86:G86"/>
    <mergeCell ref="C87:G87"/>
    <mergeCell ref="A1:G1"/>
    <mergeCell ref="C2:G2"/>
    <mergeCell ref="C3:G3"/>
    <mergeCell ref="C4:G4"/>
    <mergeCell ref="A148:C14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zoomScaleNormal="100" zoomScaleSheetLayoutView="100" workbookViewId="0">
      <selection activeCell="A2" sqref="A2:F2"/>
    </sheetView>
  </sheetViews>
  <sheetFormatPr defaultRowHeight="12.9" x14ac:dyDescent="0.2"/>
  <cols>
    <col min="2" max="2" width="54.375" customWidth="1"/>
    <col min="3" max="3" width="6.75" customWidth="1"/>
    <col min="4" max="4" width="7.875" customWidth="1"/>
    <col min="5" max="5" width="12.875" customWidth="1"/>
    <col min="6" max="6" width="17.125" customWidth="1"/>
    <col min="7" max="7" width="12" bestFit="1" customWidth="1"/>
    <col min="258" max="258" width="54.375" customWidth="1"/>
    <col min="259" max="259" width="6.75" customWidth="1"/>
    <col min="260" max="260" width="7.875" customWidth="1"/>
    <col min="261" max="261" width="12.875" customWidth="1"/>
    <col min="262" max="262" width="17.125" customWidth="1"/>
    <col min="263" max="263" width="12" bestFit="1" customWidth="1"/>
    <col min="514" max="514" width="54.375" customWidth="1"/>
    <col min="515" max="515" width="6.75" customWidth="1"/>
    <col min="516" max="516" width="7.875" customWidth="1"/>
    <col min="517" max="517" width="12.875" customWidth="1"/>
    <col min="518" max="518" width="17.125" customWidth="1"/>
    <col min="519" max="519" width="12" bestFit="1" customWidth="1"/>
    <col min="770" max="770" width="54.375" customWidth="1"/>
    <col min="771" max="771" width="6.75" customWidth="1"/>
    <col min="772" max="772" width="7.875" customWidth="1"/>
    <col min="773" max="773" width="12.875" customWidth="1"/>
    <col min="774" max="774" width="17.125" customWidth="1"/>
    <col min="775" max="775" width="12" bestFit="1" customWidth="1"/>
    <col min="1026" max="1026" width="54.375" customWidth="1"/>
    <col min="1027" max="1027" width="6.75" customWidth="1"/>
    <col min="1028" max="1028" width="7.875" customWidth="1"/>
    <col min="1029" max="1029" width="12.875" customWidth="1"/>
    <col min="1030" max="1030" width="17.125" customWidth="1"/>
    <col min="1031" max="1031" width="12" bestFit="1" customWidth="1"/>
    <col min="1282" max="1282" width="54.375" customWidth="1"/>
    <col min="1283" max="1283" width="6.75" customWidth="1"/>
    <col min="1284" max="1284" width="7.875" customWidth="1"/>
    <col min="1285" max="1285" width="12.875" customWidth="1"/>
    <col min="1286" max="1286" width="17.125" customWidth="1"/>
    <col min="1287" max="1287" width="12" bestFit="1" customWidth="1"/>
    <col min="1538" max="1538" width="54.375" customWidth="1"/>
    <col min="1539" max="1539" width="6.75" customWidth="1"/>
    <col min="1540" max="1540" width="7.875" customWidth="1"/>
    <col min="1541" max="1541" width="12.875" customWidth="1"/>
    <col min="1542" max="1542" width="17.125" customWidth="1"/>
    <col min="1543" max="1543" width="12" bestFit="1" customWidth="1"/>
    <col min="1794" max="1794" width="54.375" customWidth="1"/>
    <col min="1795" max="1795" width="6.75" customWidth="1"/>
    <col min="1796" max="1796" width="7.875" customWidth="1"/>
    <col min="1797" max="1797" width="12.875" customWidth="1"/>
    <col min="1798" max="1798" width="17.125" customWidth="1"/>
    <col min="1799" max="1799" width="12" bestFit="1" customWidth="1"/>
    <col min="2050" max="2050" width="54.375" customWidth="1"/>
    <col min="2051" max="2051" width="6.75" customWidth="1"/>
    <col min="2052" max="2052" width="7.875" customWidth="1"/>
    <col min="2053" max="2053" width="12.875" customWidth="1"/>
    <col min="2054" max="2054" width="17.125" customWidth="1"/>
    <col min="2055" max="2055" width="12" bestFit="1" customWidth="1"/>
    <col min="2306" max="2306" width="54.375" customWidth="1"/>
    <col min="2307" max="2307" width="6.75" customWidth="1"/>
    <col min="2308" max="2308" width="7.875" customWidth="1"/>
    <col min="2309" max="2309" width="12.875" customWidth="1"/>
    <col min="2310" max="2310" width="17.125" customWidth="1"/>
    <col min="2311" max="2311" width="12" bestFit="1" customWidth="1"/>
    <col min="2562" max="2562" width="54.375" customWidth="1"/>
    <col min="2563" max="2563" width="6.75" customWidth="1"/>
    <col min="2564" max="2564" width="7.875" customWidth="1"/>
    <col min="2565" max="2565" width="12.875" customWidth="1"/>
    <col min="2566" max="2566" width="17.125" customWidth="1"/>
    <col min="2567" max="2567" width="12" bestFit="1" customWidth="1"/>
    <col min="2818" max="2818" width="54.375" customWidth="1"/>
    <col min="2819" max="2819" width="6.75" customWidth="1"/>
    <col min="2820" max="2820" width="7.875" customWidth="1"/>
    <col min="2821" max="2821" width="12.875" customWidth="1"/>
    <col min="2822" max="2822" width="17.125" customWidth="1"/>
    <col min="2823" max="2823" width="12" bestFit="1" customWidth="1"/>
    <col min="3074" max="3074" width="54.375" customWidth="1"/>
    <col min="3075" max="3075" width="6.75" customWidth="1"/>
    <col min="3076" max="3076" width="7.875" customWidth="1"/>
    <col min="3077" max="3077" width="12.875" customWidth="1"/>
    <col min="3078" max="3078" width="17.125" customWidth="1"/>
    <col min="3079" max="3079" width="12" bestFit="1" customWidth="1"/>
    <col min="3330" max="3330" width="54.375" customWidth="1"/>
    <col min="3331" max="3331" width="6.75" customWidth="1"/>
    <col min="3332" max="3332" width="7.875" customWidth="1"/>
    <col min="3333" max="3333" width="12.875" customWidth="1"/>
    <col min="3334" max="3334" width="17.125" customWidth="1"/>
    <col min="3335" max="3335" width="12" bestFit="1" customWidth="1"/>
    <col min="3586" max="3586" width="54.375" customWidth="1"/>
    <col min="3587" max="3587" width="6.75" customWidth="1"/>
    <col min="3588" max="3588" width="7.875" customWidth="1"/>
    <col min="3589" max="3589" width="12.875" customWidth="1"/>
    <col min="3590" max="3590" width="17.125" customWidth="1"/>
    <col min="3591" max="3591" width="12" bestFit="1" customWidth="1"/>
    <col min="3842" max="3842" width="54.375" customWidth="1"/>
    <col min="3843" max="3843" width="6.75" customWidth="1"/>
    <col min="3844" max="3844" width="7.875" customWidth="1"/>
    <col min="3845" max="3845" width="12.875" customWidth="1"/>
    <col min="3846" max="3846" width="17.125" customWidth="1"/>
    <col min="3847" max="3847" width="12" bestFit="1" customWidth="1"/>
    <col min="4098" max="4098" width="54.375" customWidth="1"/>
    <col min="4099" max="4099" width="6.75" customWidth="1"/>
    <col min="4100" max="4100" width="7.875" customWidth="1"/>
    <col min="4101" max="4101" width="12.875" customWidth="1"/>
    <col min="4102" max="4102" width="17.125" customWidth="1"/>
    <col min="4103" max="4103" width="12" bestFit="1" customWidth="1"/>
    <col min="4354" max="4354" width="54.375" customWidth="1"/>
    <col min="4355" max="4355" width="6.75" customWidth="1"/>
    <col min="4356" max="4356" width="7.875" customWidth="1"/>
    <col min="4357" max="4357" width="12.875" customWidth="1"/>
    <col min="4358" max="4358" width="17.125" customWidth="1"/>
    <col min="4359" max="4359" width="12" bestFit="1" customWidth="1"/>
    <col min="4610" max="4610" width="54.375" customWidth="1"/>
    <col min="4611" max="4611" width="6.75" customWidth="1"/>
    <col min="4612" max="4612" width="7.875" customWidth="1"/>
    <col min="4613" max="4613" width="12.875" customWidth="1"/>
    <col min="4614" max="4614" width="17.125" customWidth="1"/>
    <col min="4615" max="4615" width="12" bestFit="1" customWidth="1"/>
    <col min="4866" max="4866" width="54.375" customWidth="1"/>
    <col min="4867" max="4867" width="6.75" customWidth="1"/>
    <col min="4868" max="4868" width="7.875" customWidth="1"/>
    <col min="4869" max="4869" width="12.875" customWidth="1"/>
    <col min="4870" max="4870" width="17.125" customWidth="1"/>
    <col min="4871" max="4871" width="12" bestFit="1" customWidth="1"/>
    <col min="5122" max="5122" width="54.375" customWidth="1"/>
    <col min="5123" max="5123" width="6.75" customWidth="1"/>
    <col min="5124" max="5124" width="7.875" customWidth="1"/>
    <col min="5125" max="5125" width="12.875" customWidth="1"/>
    <col min="5126" max="5126" width="17.125" customWidth="1"/>
    <col min="5127" max="5127" width="12" bestFit="1" customWidth="1"/>
    <col min="5378" max="5378" width="54.375" customWidth="1"/>
    <col min="5379" max="5379" width="6.75" customWidth="1"/>
    <col min="5380" max="5380" width="7.875" customWidth="1"/>
    <col min="5381" max="5381" width="12.875" customWidth="1"/>
    <col min="5382" max="5382" width="17.125" customWidth="1"/>
    <col min="5383" max="5383" width="12" bestFit="1" customWidth="1"/>
    <col min="5634" max="5634" width="54.375" customWidth="1"/>
    <col min="5635" max="5635" width="6.75" customWidth="1"/>
    <col min="5636" max="5636" width="7.875" customWidth="1"/>
    <col min="5637" max="5637" width="12.875" customWidth="1"/>
    <col min="5638" max="5638" width="17.125" customWidth="1"/>
    <col min="5639" max="5639" width="12" bestFit="1" customWidth="1"/>
    <col min="5890" max="5890" width="54.375" customWidth="1"/>
    <col min="5891" max="5891" width="6.75" customWidth="1"/>
    <col min="5892" max="5892" width="7.875" customWidth="1"/>
    <col min="5893" max="5893" width="12.875" customWidth="1"/>
    <col min="5894" max="5894" width="17.125" customWidth="1"/>
    <col min="5895" max="5895" width="12" bestFit="1" customWidth="1"/>
    <col min="6146" max="6146" width="54.375" customWidth="1"/>
    <col min="6147" max="6147" width="6.75" customWidth="1"/>
    <col min="6148" max="6148" width="7.875" customWidth="1"/>
    <col min="6149" max="6149" width="12.875" customWidth="1"/>
    <col min="6150" max="6150" width="17.125" customWidth="1"/>
    <col min="6151" max="6151" width="12" bestFit="1" customWidth="1"/>
    <col min="6402" max="6402" width="54.375" customWidth="1"/>
    <col min="6403" max="6403" width="6.75" customWidth="1"/>
    <col min="6404" max="6404" width="7.875" customWidth="1"/>
    <col min="6405" max="6405" width="12.875" customWidth="1"/>
    <col min="6406" max="6406" width="17.125" customWidth="1"/>
    <col min="6407" max="6407" width="12" bestFit="1" customWidth="1"/>
    <col min="6658" max="6658" width="54.375" customWidth="1"/>
    <col min="6659" max="6659" width="6.75" customWidth="1"/>
    <col min="6660" max="6660" width="7.875" customWidth="1"/>
    <col min="6661" max="6661" width="12.875" customWidth="1"/>
    <col min="6662" max="6662" width="17.125" customWidth="1"/>
    <col min="6663" max="6663" width="12" bestFit="1" customWidth="1"/>
    <col min="6914" max="6914" width="54.375" customWidth="1"/>
    <col min="6915" max="6915" width="6.75" customWidth="1"/>
    <col min="6916" max="6916" width="7.875" customWidth="1"/>
    <col min="6917" max="6917" width="12.875" customWidth="1"/>
    <col min="6918" max="6918" width="17.125" customWidth="1"/>
    <col min="6919" max="6919" width="12" bestFit="1" customWidth="1"/>
    <col min="7170" max="7170" width="54.375" customWidth="1"/>
    <col min="7171" max="7171" width="6.75" customWidth="1"/>
    <col min="7172" max="7172" width="7.875" customWidth="1"/>
    <col min="7173" max="7173" width="12.875" customWidth="1"/>
    <col min="7174" max="7174" width="17.125" customWidth="1"/>
    <col min="7175" max="7175" width="12" bestFit="1" customWidth="1"/>
    <col min="7426" max="7426" width="54.375" customWidth="1"/>
    <col min="7427" max="7427" width="6.75" customWidth="1"/>
    <col min="7428" max="7428" width="7.875" customWidth="1"/>
    <col min="7429" max="7429" width="12.875" customWidth="1"/>
    <col min="7430" max="7430" width="17.125" customWidth="1"/>
    <col min="7431" max="7431" width="12" bestFit="1" customWidth="1"/>
    <col min="7682" max="7682" width="54.375" customWidth="1"/>
    <col min="7683" max="7683" width="6.75" customWidth="1"/>
    <col min="7684" max="7684" width="7.875" customWidth="1"/>
    <col min="7685" max="7685" width="12.875" customWidth="1"/>
    <col min="7686" max="7686" width="17.125" customWidth="1"/>
    <col min="7687" max="7687" width="12" bestFit="1" customWidth="1"/>
    <col min="7938" max="7938" width="54.375" customWidth="1"/>
    <col min="7939" max="7939" width="6.75" customWidth="1"/>
    <col min="7940" max="7940" width="7.875" customWidth="1"/>
    <col min="7941" max="7941" width="12.875" customWidth="1"/>
    <col min="7942" max="7942" width="17.125" customWidth="1"/>
    <col min="7943" max="7943" width="12" bestFit="1" customWidth="1"/>
    <col min="8194" max="8194" width="54.375" customWidth="1"/>
    <col min="8195" max="8195" width="6.75" customWidth="1"/>
    <col min="8196" max="8196" width="7.875" customWidth="1"/>
    <col min="8197" max="8197" width="12.875" customWidth="1"/>
    <col min="8198" max="8198" width="17.125" customWidth="1"/>
    <col min="8199" max="8199" width="12" bestFit="1" customWidth="1"/>
    <col min="8450" max="8450" width="54.375" customWidth="1"/>
    <col min="8451" max="8451" width="6.75" customWidth="1"/>
    <col min="8452" max="8452" width="7.875" customWidth="1"/>
    <col min="8453" max="8453" width="12.875" customWidth="1"/>
    <col min="8454" max="8454" width="17.125" customWidth="1"/>
    <col min="8455" max="8455" width="12" bestFit="1" customWidth="1"/>
    <col min="8706" max="8706" width="54.375" customWidth="1"/>
    <col min="8707" max="8707" width="6.75" customWidth="1"/>
    <col min="8708" max="8708" width="7.875" customWidth="1"/>
    <col min="8709" max="8709" width="12.875" customWidth="1"/>
    <col min="8710" max="8710" width="17.125" customWidth="1"/>
    <col min="8711" max="8711" width="12" bestFit="1" customWidth="1"/>
    <col min="8962" max="8962" width="54.375" customWidth="1"/>
    <col min="8963" max="8963" width="6.75" customWidth="1"/>
    <col min="8964" max="8964" width="7.875" customWidth="1"/>
    <col min="8965" max="8965" width="12.875" customWidth="1"/>
    <col min="8966" max="8966" width="17.125" customWidth="1"/>
    <col min="8967" max="8967" width="12" bestFit="1" customWidth="1"/>
    <col min="9218" max="9218" width="54.375" customWidth="1"/>
    <col min="9219" max="9219" width="6.75" customWidth="1"/>
    <col min="9220" max="9220" width="7.875" customWidth="1"/>
    <col min="9221" max="9221" width="12.875" customWidth="1"/>
    <col min="9222" max="9222" width="17.125" customWidth="1"/>
    <col min="9223" max="9223" width="12" bestFit="1" customWidth="1"/>
    <col min="9474" max="9474" width="54.375" customWidth="1"/>
    <col min="9475" max="9475" width="6.75" customWidth="1"/>
    <col min="9476" max="9476" width="7.875" customWidth="1"/>
    <col min="9477" max="9477" width="12.875" customWidth="1"/>
    <col min="9478" max="9478" width="17.125" customWidth="1"/>
    <col min="9479" max="9479" width="12" bestFit="1" customWidth="1"/>
    <col min="9730" max="9730" width="54.375" customWidth="1"/>
    <col min="9731" max="9731" width="6.75" customWidth="1"/>
    <col min="9732" max="9732" width="7.875" customWidth="1"/>
    <col min="9733" max="9733" width="12.875" customWidth="1"/>
    <col min="9734" max="9734" width="17.125" customWidth="1"/>
    <col min="9735" max="9735" width="12" bestFit="1" customWidth="1"/>
    <col min="9986" max="9986" width="54.375" customWidth="1"/>
    <col min="9987" max="9987" width="6.75" customWidth="1"/>
    <col min="9988" max="9988" width="7.875" customWidth="1"/>
    <col min="9989" max="9989" width="12.875" customWidth="1"/>
    <col min="9990" max="9990" width="17.125" customWidth="1"/>
    <col min="9991" max="9991" width="12" bestFit="1" customWidth="1"/>
    <col min="10242" max="10242" width="54.375" customWidth="1"/>
    <col min="10243" max="10243" width="6.75" customWidth="1"/>
    <col min="10244" max="10244" width="7.875" customWidth="1"/>
    <col min="10245" max="10245" width="12.875" customWidth="1"/>
    <col min="10246" max="10246" width="17.125" customWidth="1"/>
    <col min="10247" max="10247" width="12" bestFit="1" customWidth="1"/>
    <col min="10498" max="10498" width="54.375" customWidth="1"/>
    <col min="10499" max="10499" width="6.75" customWidth="1"/>
    <col min="10500" max="10500" width="7.875" customWidth="1"/>
    <col min="10501" max="10501" width="12.875" customWidth="1"/>
    <col min="10502" max="10502" width="17.125" customWidth="1"/>
    <col min="10503" max="10503" width="12" bestFit="1" customWidth="1"/>
    <col min="10754" max="10754" width="54.375" customWidth="1"/>
    <col min="10755" max="10755" width="6.75" customWidth="1"/>
    <col min="10756" max="10756" width="7.875" customWidth="1"/>
    <col min="10757" max="10757" width="12.875" customWidth="1"/>
    <col min="10758" max="10758" width="17.125" customWidth="1"/>
    <col min="10759" max="10759" width="12" bestFit="1" customWidth="1"/>
    <col min="11010" max="11010" width="54.375" customWidth="1"/>
    <col min="11011" max="11011" width="6.75" customWidth="1"/>
    <col min="11012" max="11012" width="7.875" customWidth="1"/>
    <col min="11013" max="11013" width="12.875" customWidth="1"/>
    <col min="11014" max="11014" width="17.125" customWidth="1"/>
    <col min="11015" max="11015" width="12" bestFit="1" customWidth="1"/>
    <col min="11266" max="11266" width="54.375" customWidth="1"/>
    <col min="11267" max="11267" width="6.75" customWidth="1"/>
    <col min="11268" max="11268" width="7.875" customWidth="1"/>
    <col min="11269" max="11269" width="12.875" customWidth="1"/>
    <col min="11270" max="11270" width="17.125" customWidth="1"/>
    <col min="11271" max="11271" width="12" bestFit="1" customWidth="1"/>
    <col min="11522" max="11522" width="54.375" customWidth="1"/>
    <col min="11523" max="11523" width="6.75" customWidth="1"/>
    <col min="11524" max="11524" width="7.875" customWidth="1"/>
    <col min="11525" max="11525" width="12.875" customWidth="1"/>
    <col min="11526" max="11526" width="17.125" customWidth="1"/>
    <col min="11527" max="11527" width="12" bestFit="1" customWidth="1"/>
    <col min="11778" max="11778" width="54.375" customWidth="1"/>
    <col min="11779" max="11779" width="6.75" customWidth="1"/>
    <col min="11780" max="11780" width="7.875" customWidth="1"/>
    <col min="11781" max="11781" width="12.875" customWidth="1"/>
    <col min="11782" max="11782" width="17.125" customWidth="1"/>
    <col min="11783" max="11783" width="12" bestFit="1" customWidth="1"/>
    <col min="12034" max="12034" width="54.375" customWidth="1"/>
    <col min="12035" max="12035" width="6.75" customWidth="1"/>
    <col min="12036" max="12036" width="7.875" customWidth="1"/>
    <col min="12037" max="12037" width="12.875" customWidth="1"/>
    <col min="12038" max="12038" width="17.125" customWidth="1"/>
    <col min="12039" max="12039" width="12" bestFit="1" customWidth="1"/>
    <col min="12290" max="12290" width="54.375" customWidth="1"/>
    <col min="12291" max="12291" width="6.75" customWidth="1"/>
    <col min="12292" max="12292" width="7.875" customWidth="1"/>
    <col min="12293" max="12293" width="12.875" customWidth="1"/>
    <col min="12294" max="12294" width="17.125" customWidth="1"/>
    <col min="12295" max="12295" width="12" bestFit="1" customWidth="1"/>
    <col min="12546" max="12546" width="54.375" customWidth="1"/>
    <col min="12547" max="12547" width="6.75" customWidth="1"/>
    <col min="12548" max="12548" width="7.875" customWidth="1"/>
    <col min="12549" max="12549" width="12.875" customWidth="1"/>
    <col min="12550" max="12550" width="17.125" customWidth="1"/>
    <col min="12551" max="12551" width="12" bestFit="1" customWidth="1"/>
    <col min="12802" max="12802" width="54.375" customWidth="1"/>
    <col min="12803" max="12803" width="6.75" customWidth="1"/>
    <col min="12804" max="12804" width="7.875" customWidth="1"/>
    <col min="12805" max="12805" width="12.875" customWidth="1"/>
    <col min="12806" max="12806" width="17.125" customWidth="1"/>
    <col min="12807" max="12807" width="12" bestFit="1" customWidth="1"/>
    <col min="13058" max="13058" width="54.375" customWidth="1"/>
    <col min="13059" max="13059" width="6.75" customWidth="1"/>
    <col min="13060" max="13060" width="7.875" customWidth="1"/>
    <col min="13061" max="13061" width="12.875" customWidth="1"/>
    <col min="13062" max="13062" width="17.125" customWidth="1"/>
    <col min="13063" max="13063" width="12" bestFit="1" customWidth="1"/>
    <col min="13314" max="13314" width="54.375" customWidth="1"/>
    <col min="13315" max="13315" width="6.75" customWidth="1"/>
    <col min="13316" max="13316" width="7.875" customWidth="1"/>
    <col min="13317" max="13317" width="12.875" customWidth="1"/>
    <col min="13318" max="13318" width="17.125" customWidth="1"/>
    <col min="13319" max="13319" width="12" bestFit="1" customWidth="1"/>
    <col min="13570" max="13570" width="54.375" customWidth="1"/>
    <col min="13571" max="13571" width="6.75" customWidth="1"/>
    <col min="13572" max="13572" width="7.875" customWidth="1"/>
    <col min="13573" max="13573" width="12.875" customWidth="1"/>
    <col min="13574" max="13574" width="17.125" customWidth="1"/>
    <col min="13575" max="13575" width="12" bestFit="1" customWidth="1"/>
    <col min="13826" max="13826" width="54.375" customWidth="1"/>
    <col min="13827" max="13827" width="6.75" customWidth="1"/>
    <col min="13828" max="13828" width="7.875" customWidth="1"/>
    <col min="13829" max="13829" width="12.875" customWidth="1"/>
    <col min="13830" max="13830" width="17.125" customWidth="1"/>
    <col min="13831" max="13831" width="12" bestFit="1" customWidth="1"/>
    <col min="14082" max="14082" width="54.375" customWidth="1"/>
    <col min="14083" max="14083" width="6.75" customWidth="1"/>
    <col min="14084" max="14084" width="7.875" customWidth="1"/>
    <col min="14085" max="14085" width="12.875" customWidth="1"/>
    <col min="14086" max="14086" width="17.125" customWidth="1"/>
    <col min="14087" max="14087" width="12" bestFit="1" customWidth="1"/>
    <col min="14338" max="14338" width="54.375" customWidth="1"/>
    <col min="14339" max="14339" width="6.75" customWidth="1"/>
    <col min="14340" max="14340" width="7.875" customWidth="1"/>
    <col min="14341" max="14341" width="12.875" customWidth="1"/>
    <col min="14342" max="14342" width="17.125" customWidth="1"/>
    <col min="14343" max="14343" width="12" bestFit="1" customWidth="1"/>
    <col min="14594" max="14594" width="54.375" customWidth="1"/>
    <col min="14595" max="14595" width="6.75" customWidth="1"/>
    <col min="14596" max="14596" width="7.875" customWidth="1"/>
    <col min="14597" max="14597" width="12.875" customWidth="1"/>
    <col min="14598" max="14598" width="17.125" customWidth="1"/>
    <col min="14599" max="14599" width="12" bestFit="1" customWidth="1"/>
    <col min="14850" max="14850" width="54.375" customWidth="1"/>
    <col min="14851" max="14851" width="6.75" customWidth="1"/>
    <col min="14852" max="14852" width="7.875" customWidth="1"/>
    <col min="14853" max="14853" width="12.875" customWidth="1"/>
    <col min="14854" max="14854" width="17.125" customWidth="1"/>
    <col min="14855" max="14855" width="12" bestFit="1" customWidth="1"/>
    <col min="15106" max="15106" width="54.375" customWidth="1"/>
    <col min="15107" max="15107" width="6.75" customWidth="1"/>
    <col min="15108" max="15108" width="7.875" customWidth="1"/>
    <col min="15109" max="15109" width="12.875" customWidth="1"/>
    <col min="15110" max="15110" width="17.125" customWidth="1"/>
    <col min="15111" max="15111" width="12" bestFit="1" customWidth="1"/>
    <col min="15362" max="15362" width="54.375" customWidth="1"/>
    <col min="15363" max="15363" width="6.75" customWidth="1"/>
    <col min="15364" max="15364" width="7.875" customWidth="1"/>
    <col min="15365" max="15365" width="12.875" customWidth="1"/>
    <col min="15366" max="15366" width="17.125" customWidth="1"/>
    <col min="15367" max="15367" width="12" bestFit="1" customWidth="1"/>
    <col min="15618" max="15618" width="54.375" customWidth="1"/>
    <col min="15619" max="15619" width="6.75" customWidth="1"/>
    <col min="15620" max="15620" width="7.875" customWidth="1"/>
    <col min="15621" max="15621" width="12.875" customWidth="1"/>
    <col min="15622" max="15622" width="17.125" customWidth="1"/>
    <col min="15623" max="15623" width="12" bestFit="1" customWidth="1"/>
    <col min="15874" max="15874" width="54.375" customWidth="1"/>
    <col min="15875" max="15875" width="6.75" customWidth="1"/>
    <col min="15876" max="15876" width="7.875" customWidth="1"/>
    <col min="15877" max="15877" width="12.875" customWidth="1"/>
    <col min="15878" max="15878" width="17.125" customWidth="1"/>
    <col min="15879" max="15879" width="12" bestFit="1" customWidth="1"/>
    <col min="16130" max="16130" width="54.375" customWidth="1"/>
    <col min="16131" max="16131" width="6.75" customWidth="1"/>
    <col min="16132" max="16132" width="7.875" customWidth="1"/>
    <col min="16133" max="16133" width="12.875" customWidth="1"/>
    <col min="16134" max="16134" width="17.125" customWidth="1"/>
    <col min="16135" max="16135" width="12" bestFit="1" customWidth="1"/>
  </cols>
  <sheetData>
    <row r="1" spans="1:6" ht="13.6" thickBot="1" x14ac:dyDescent="0.25"/>
    <row r="2" spans="1:6" ht="39.4" customHeight="1" x14ac:dyDescent="0.2">
      <c r="A2" s="367" t="s">
        <v>421</v>
      </c>
      <c r="B2" s="367"/>
      <c r="C2" s="367"/>
      <c r="D2" s="367"/>
      <c r="E2" s="367"/>
      <c r="F2" s="367"/>
    </row>
    <row r="3" spans="1:6" ht="21.75" customHeight="1" thickBot="1" x14ac:dyDescent="0.25">
      <c r="A3" s="368" t="s">
        <v>329</v>
      </c>
      <c r="B3" s="368"/>
      <c r="C3" s="368"/>
      <c r="D3" s="368"/>
      <c r="E3" s="368"/>
      <c r="F3" s="368"/>
    </row>
    <row r="4" spans="1:6" ht="21.75" customHeight="1" thickBot="1" x14ac:dyDescent="0.25">
      <c r="A4" s="368" t="s">
        <v>330</v>
      </c>
      <c r="B4" s="368"/>
      <c r="C4" s="368"/>
      <c r="D4" s="368"/>
      <c r="E4" s="368"/>
      <c r="F4" s="368"/>
    </row>
    <row r="5" spans="1:6" ht="21.75" customHeight="1" thickBot="1" x14ac:dyDescent="0.25">
      <c r="A5" s="368" t="s">
        <v>331</v>
      </c>
      <c r="B5" s="368"/>
      <c r="C5" s="368"/>
      <c r="D5" s="368"/>
      <c r="E5" s="368"/>
      <c r="F5" s="368"/>
    </row>
    <row r="6" spans="1:6" x14ac:dyDescent="0.2">
      <c r="A6" s="2"/>
      <c r="B6" s="187"/>
      <c r="C6" s="188"/>
      <c r="D6" s="188"/>
      <c r="F6" s="8"/>
    </row>
    <row r="7" spans="1:6" x14ac:dyDescent="0.2">
      <c r="A7" s="2"/>
      <c r="B7" s="187"/>
      <c r="C7" s="188"/>
      <c r="D7" s="188"/>
      <c r="F7" s="8"/>
    </row>
    <row r="8" spans="1:6" ht="15.65" x14ac:dyDescent="0.25">
      <c r="A8" s="189"/>
      <c r="B8" s="190" t="s">
        <v>332</v>
      </c>
      <c r="C8" s="14"/>
      <c r="D8" s="14"/>
      <c r="E8" s="14"/>
      <c r="F8" s="34"/>
    </row>
    <row r="9" spans="1:6" ht="14.3" x14ac:dyDescent="0.25">
      <c r="A9" s="191"/>
      <c r="B9" s="192" t="s">
        <v>333</v>
      </c>
      <c r="F9" s="8"/>
    </row>
    <row r="10" spans="1:6" x14ac:dyDescent="0.2">
      <c r="A10" s="189"/>
      <c r="B10" t="s">
        <v>334</v>
      </c>
      <c r="F10" s="193"/>
    </row>
    <row r="11" spans="1:6" ht="14.95" thickBot="1" x14ac:dyDescent="0.3">
      <c r="A11" s="11"/>
      <c r="B11" s="194" t="s">
        <v>31</v>
      </c>
      <c r="C11" s="195"/>
      <c r="D11" s="195"/>
      <c r="E11" s="195"/>
      <c r="F11" s="196">
        <v>0</v>
      </c>
    </row>
    <row r="12" spans="1:6" ht="14.3" x14ac:dyDescent="0.25">
      <c r="A12" s="191"/>
      <c r="B12" s="192" t="s">
        <v>335</v>
      </c>
      <c r="F12" s="8"/>
    </row>
    <row r="13" spans="1:6" x14ac:dyDescent="0.2">
      <c r="A13" s="2"/>
      <c r="B13" t="s">
        <v>336</v>
      </c>
      <c r="F13" s="193">
        <f>'dílčí Elektro položkový'!G80</f>
        <v>0</v>
      </c>
    </row>
    <row r="14" spans="1:6" x14ac:dyDescent="0.2">
      <c r="A14" s="2"/>
      <c r="B14" t="s">
        <v>337</v>
      </c>
      <c r="F14" s="197">
        <f>((F13)-((F13)*0.2))*0.036</f>
        <v>0</v>
      </c>
    </row>
    <row r="15" spans="1:6" x14ac:dyDescent="0.2">
      <c r="A15" s="2"/>
      <c r="B15" t="s">
        <v>338</v>
      </c>
      <c r="F15" s="197">
        <f>(F13)*0.01*0.5</f>
        <v>0</v>
      </c>
    </row>
    <row r="16" spans="1:6" ht="14.95" thickBot="1" x14ac:dyDescent="0.3">
      <c r="A16" s="11"/>
      <c r="B16" s="194" t="s">
        <v>31</v>
      </c>
      <c r="C16" s="198"/>
      <c r="D16" s="198"/>
      <c r="E16" s="198"/>
      <c r="F16" s="196">
        <f>SUM(F13:F15)</f>
        <v>0</v>
      </c>
    </row>
    <row r="17" spans="1:6" x14ac:dyDescent="0.2">
      <c r="A17" s="2"/>
      <c r="F17" s="8"/>
    </row>
    <row r="18" spans="1:6" ht="13.6" x14ac:dyDescent="0.25">
      <c r="A18" s="189"/>
      <c r="B18" s="199" t="s">
        <v>339</v>
      </c>
      <c r="C18" s="14"/>
      <c r="D18" s="14"/>
      <c r="E18" s="14"/>
      <c r="F18" s="34"/>
    </row>
    <row r="19" spans="1:6" x14ac:dyDescent="0.2">
      <c r="A19" s="2"/>
      <c r="B19" t="s">
        <v>340</v>
      </c>
      <c r="C19" s="187">
        <v>21</v>
      </c>
      <c r="D19" s="10" t="s">
        <v>341</v>
      </c>
      <c r="E19" s="200">
        <f>SUM(F16)</f>
        <v>0</v>
      </c>
      <c r="F19" s="197">
        <f>E19*0.21</f>
        <v>0</v>
      </c>
    </row>
    <row r="20" spans="1:6" x14ac:dyDescent="0.2">
      <c r="A20" s="189"/>
      <c r="C20" s="187"/>
      <c r="D20" s="10"/>
      <c r="E20" s="201"/>
      <c r="F20" s="197"/>
    </row>
    <row r="21" spans="1:6" ht="13.6" x14ac:dyDescent="0.25">
      <c r="A21" s="2"/>
      <c r="B21" s="202" t="s">
        <v>19</v>
      </c>
      <c r="C21" s="203"/>
      <c r="D21" s="203"/>
      <c r="E21" s="204"/>
      <c r="F21" s="205">
        <f>SUM(F19:F20)</f>
        <v>0</v>
      </c>
    </row>
    <row r="22" spans="1:6" ht="14.95" thickBot="1" x14ac:dyDescent="0.3">
      <c r="A22" s="206"/>
      <c r="B22" s="194" t="s">
        <v>342</v>
      </c>
      <c r="C22" s="194"/>
      <c r="D22" s="194"/>
      <c r="E22" s="194"/>
      <c r="F22" s="196">
        <f>F21+F16</f>
        <v>0</v>
      </c>
    </row>
    <row r="23" spans="1:6" x14ac:dyDescent="0.2">
      <c r="E23" s="85"/>
    </row>
    <row r="32" spans="1:6" ht="13.6" x14ac:dyDescent="0.25">
      <c r="A32" s="207"/>
      <c r="B32" s="208"/>
      <c r="C32" s="207"/>
      <c r="D32" s="207"/>
      <c r="E32" s="209"/>
      <c r="F32" s="210"/>
    </row>
    <row r="33" spans="1:6" ht="13.6" x14ac:dyDescent="0.25">
      <c r="A33" s="207"/>
      <c r="B33" s="211"/>
      <c r="C33" s="207"/>
      <c r="D33" s="207"/>
      <c r="E33" s="209"/>
      <c r="F33" s="209"/>
    </row>
    <row r="34" spans="1:6" ht="13.6" x14ac:dyDescent="0.25">
      <c r="A34" s="207"/>
      <c r="B34" s="211"/>
      <c r="C34" s="207"/>
      <c r="D34" s="207"/>
      <c r="E34" s="209"/>
      <c r="F34" s="209"/>
    </row>
    <row r="35" spans="1:6" ht="13.6" x14ac:dyDescent="0.25">
      <c r="A35" s="207"/>
      <c r="B35" s="211"/>
      <c r="C35" s="207"/>
      <c r="D35" s="207"/>
      <c r="E35" s="209"/>
      <c r="F35" s="209"/>
    </row>
    <row r="36" spans="1:6" x14ac:dyDescent="0.2">
      <c r="B36" s="212"/>
    </row>
  </sheetData>
  <mergeCells count="4">
    <mergeCell ref="A2:F2"/>
    <mergeCell ref="A3:F3"/>
    <mergeCell ref="A4:F4"/>
    <mergeCell ref="A5:F5"/>
  </mergeCells>
  <pageMargins left="0.34" right="0.19685039370078741" top="0.98425196850393704" bottom="0.98425196850393704" header="0.51181102362204722" footer="0.51181102362204722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view="pageBreakPreview" zoomScaleNormal="100" zoomScaleSheetLayoutView="100" workbookViewId="0">
      <selection activeCell="F13" sqref="F13"/>
    </sheetView>
  </sheetViews>
  <sheetFormatPr defaultRowHeight="12.9" x14ac:dyDescent="0.2"/>
  <cols>
    <col min="1" max="1" width="3.75" style="287" customWidth="1"/>
    <col min="2" max="2" width="3.75" style="260" customWidth="1"/>
    <col min="3" max="3" width="95.75" style="214" customWidth="1"/>
    <col min="4" max="4" width="11.375" style="214" bestFit="1" customWidth="1"/>
    <col min="5" max="5" width="4.75" style="214" customWidth="1"/>
    <col min="6" max="6" width="16.375" style="214" customWidth="1"/>
    <col min="7" max="7" width="18" style="214" customWidth="1"/>
    <col min="8" max="8" width="8.75" style="214" customWidth="1"/>
    <col min="9" max="9" width="11.375" style="214" customWidth="1"/>
    <col min="10" max="256" width="9.125" style="214"/>
    <col min="257" max="258" width="3.75" style="214" customWidth="1"/>
    <col min="259" max="259" width="95.75" style="214" customWidth="1"/>
    <col min="260" max="260" width="11.375" style="214" bestFit="1" customWidth="1"/>
    <col min="261" max="261" width="4.75" style="214" customWidth="1"/>
    <col min="262" max="262" width="16.375" style="214" customWidth="1"/>
    <col min="263" max="263" width="18" style="214" customWidth="1"/>
    <col min="264" max="264" width="8.75" style="214" customWidth="1"/>
    <col min="265" max="265" width="11.375" style="214" customWidth="1"/>
    <col min="266" max="512" width="9.125" style="214"/>
    <col min="513" max="514" width="3.75" style="214" customWidth="1"/>
    <col min="515" max="515" width="95.75" style="214" customWidth="1"/>
    <col min="516" max="516" width="11.375" style="214" bestFit="1" customWidth="1"/>
    <col min="517" max="517" width="4.75" style="214" customWidth="1"/>
    <col min="518" max="518" width="16.375" style="214" customWidth="1"/>
    <col min="519" max="519" width="18" style="214" customWidth="1"/>
    <col min="520" max="520" width="8.75" style="214" customWidth="1"/>
    <col min="521" max="521" width="11.375" style="214" customWidth="1"/>
    <col min="522" max="768" width="9.125" style="214"/>
    <col min="769" max="770" width="3.75" style="214" customWidth="1"/>
    <col min="771" max="771" width="95.75" style="214" customWidth="1"/>
    <col min="772" max="772" width="11.375" style="214" bestFit="1" customWidth="1"/>
    <col min="773" max="773" width="4.75" style="214" customWidth="1"/>
    <col min="774" max="774" width="16.375" style="214" customWidth="1"/>
    <col min="775" max="775" width="18" style="214" customWidth="1"/>
    <col min="776" max="776" width="8.75" style="214" customWidth="1"/>
    <col min="777" max="777" width="11.375" style="214" customWidth="1"/>
    <col min="778" max="1024" width="9.125" style="214"/>
    <col min="1025" max="1026" width="3.75" style="214" customWidth="1"/>
    <col min="1027" max="1027" width="95.75" style="214" customWidth="1"/>
    <col min="1028" max="1028" width="11.375" style="214" bestFit="1" customWidth="1"/>
    <col min="1029" max="1029" width="4.75" style="214" customWidth="1"/>
    <col min="1030" max="1030" width="16.375" style="214" customWidth="1"/>
    <col min="1031" max="1031" width="18" style="214" customWidth="1"/>
    <col min="1032" max="1032" width="8.75" style="214" customWidth="1"/>
    <col min="1033" max="1033" width="11.375" style="214" customWidth="1"/>
    <col min="1034" max="1280" width="9.125" style="214"/>
    <col min="1281" max="1282" width="3.75" style="214" customWidth="1"/>
    <col min="1283" max="1283" width="95.75" style="214" customWidth="1"/>
    <col min="1284" max="1284" width="11.375" style="214" bestFit="1" customWidth="1"/>
    <col min="1285" max="1285" width="4.75" style="214" customWidth="1"/>
    <col min="1286" max="1286" width="16.375" style="214" customWidth="1"/>
    <col min="1287" max="1287" width="18" style="214" customWidth="1"/>
    <col min="1288" max="1288" width="8.75" style="214" customWidth="1"/>
    <col min="1289" max="1289" width="11.375" style="214" customWidth="1"/>
    <col min="1290" max="1536" width="9.125" style="214"/>
    <col min="1537" max="1538" width="3.75" style="214" customWidth="1"/>
    <col min="1539" max="1539" width="95.75" style="214" customWidth="1"/>
    <col min="1540" max="1540" width="11.375" style="214" bestFit="1" customWidth="1"/>
    <col min="1541" max="1541" width="4.75" style="214" customWidth="1"/>
    <col min="1542" max="1542" width="16.375" style="214" customWidth="1"/>
    <col min="1543" max="1543" width="18" style="214" customWidth="1"/>
    <col min="1544" max="1544" width="8.75" style="214" customWidth="1"/>
    <col min="1545" max="1545" width="11.375" style="214" customWidth="1"/>
    <col min="1546" max="1792" width="9.125" style="214"/>
    <col min="1793" max="1794" width="3.75" style="214" customWidth="1"/>
    <col min="1795" max="1795" width="95.75" style="214" customWidth="1"/>
    <col min="1796" max="1796" width="11.375" style="214" bestFit="1" customWidth="1"/>
    <col min="1797" max="1797" width="4.75" style="214" customWidth="1"/>
    <col min="1798" max="1798" width="16.375" style="214" customWidth="1"/>
    <col min="1799" max="1799" width="18" style="214" customWidth="1"/>
    <col min="1800" max="1800" width="8.75" style="214" customWidth="1"/>
    <col min="1801" max="1801" width="11.375" style="214" customWidth="1"/>
    <col min="1802" max="2048" width="9.125" style="214"/>
    <col min="2049" max="2050" width="3.75" style="214" customWidth="1"/>
    <col min="2051" max="2051" width="95.75" style="214" customWidth="1"/>
    <col min="2052" max="2052" width="11.375" style="214" bestFit="1" customWidth="1"/>
    <col min="2053" max="2053" width="4.75" style="214" customWidth="1"/>
    <col min="2054" max="2054" width="16.375" style="214" customWidth="1"/>
    <col min="2055" max="2055" width="18" style="214" customWidth="1"/>
    <col min="2056" max="2056" width="8.75" style="214" customWidth="1"/>
    <col min="2057" max="2057" width="11.375" style="214" customWidth="1"/>
    <col min="2058" max="2304" width="9.125" style="214"/>
    <col min="2305" max="2306" width="3.75" style="214" customWidth="1"/>
    <col min="2307" max="2307" width="95.75" style="214" customWidth="1"/>
    <col min="2308" max="2308" width="11.375" style="214" bestFit="1" customWidth="1"/>
    <col min="2309" max="2309" width="4.75" style="214" customWidth="1"/>
    <col min="2310" max="2310" width="16.375" style="214" customWidth="1"/>
    <col min="2311" max="2311" width="18" style="214" customWidth="1"/>
    <col min="2312" max="2312" width="8.75" style="214" customWidth="1"/>
    <col min="2313" max="2313" width="11.375" style="214" customWidth="1"/>
    <col min="2314" max="2560" width="9.125" style="214"/>
    <col min="2561" max="2562" width="3.75" style="214" customWidth="1"/>
    <col min="2563" max="2563" width="95.75" style="214" customWidth="1"/>
    <col min="2564" max="2564" width="11.375" style="214" bestFit="1" customWidth="1"/>
    <col min="2565" max="2565" width="4.75" style="214" customWidth="1"/>
    <col min="2566" max="2566" width="16.375" style="214" customWidth="1"/>
    <col min="2567" max="2567" width="18" style="214" customWidth="1"/>
    <col min="2568" max="2568" width="8.75" style="214" customWidth="1"/>
    <col min="2569" max="2569" width="11.375" style="214" customWidth="1"/>
    <col min="2570" max="2816" width="9.125" style="214"/>
    <col min="2817" max="2818" width="3.75" style="214" customWidth="1"/>
    <col min="2819" max="2819" width="95.75" style="214" customWidth="1"/>
    <col min="2820" max="2820" width="11.375" style="214" bestFit="1" customWidth="1"/>
    <col min="2821" max="2821" width="4.75" style="214" customWidth="1"/>
    <col min="2822" max="2822" width="16.375" style="214" customWidth="1"/>
    <col min="2823" max="2823" width="18" style="214" customWidth="1"/>
    <col min="2824" max="2824" width="8.75" style="214" customWidth="1"/>
    <col min="2825" max="2825" width="11.375" style="214" customWidth="1"/>
    <col min="2826" max="3072" width="9.125" style="214"/>
    <col min="3073" max="3074" width="3.75" style="214" customWidth="1"/>
    <col min="3075" max="3075" width="95.75" style="214" customWidth="1"/>
    <col min="3076" max="3076" width="11.375" style="214" bestFit="1" customWidth="1"/>
    <col min="3077" max="3077" width="4.75" style="214" customWidth="1"/>
    <col min="3078" max="3078" width="16.375" style="214" customWidth="1"/>
    <col min="3079" max="3079" width="18" style="214" customWidth="1"/>
    <col min="3080" max="3080" width="8.75" style="214" customWidth="1"/>
    <col min="3081" max="3081" width="11.375" style="214" customWidth="1"/>
    <col min="3082" max="3328" width="9.125" style="214"/>
    <col min="3329" max="3330" width="3.75" style="214" customWidth="1"/>
    <col min="3331" max="3331" width="95.75" style="214" customWidth="1"/>
    <col min="3332" max="3332" width="11.375" style="214" bestFit="1" customWidth="1"/>
    <col min="3333" max="3333" width="4.75" style="214" customWidth="1"/>
    <col min="3334" max="3334" width="16.375" style="214" customWidth="1"/>
    <col min="3335" max="3335" width="18" style="214" customWidth="1"/>
    <col min="3336" max="3336" width="8.75" style="214" customWidth="1"/>
    <col min="3337" max="3337" width="11.375" style="214" customWidth="1"/>
    <col min="3338" max="3584" width="9.125" style="214"/>
    <col min="3585" max="3586" width="3.75" style="214" customWidth="1"/>
    <col min="3587" max="3587" width="95.75" style="214" customWidth="1"/>
    <col min="3588" max="3588" width="11.375" style="214" bestFit="1" customWidth="1"/>
    <col min="3589" max="3589" width="4.75" style="214" customWidth="1"/>
    <col min="3590" max="3590" width="16.375" style="214" customWidth="1"/>
    <col min="3591" max="3591" width="18" style="214" customWidth="1"/>
    <col min="3592" max="3592" width="8.75" style="214" customWidth="1"/>
    <col min="3593" max="3593" width="11.375" style="214" customWidth="1"/>
    <col min="3594" max="3840" width="9.125" style="214"/>
    <col min="3841" max="3842" width="3.75" style="214" customWidth="1"/>
    <col min="3843" max="3843" width="95.75" style="214" customWidth="1"/>
    <col min="3844" max="3844" width="11.375" style="214" bestFit="1" customWidth="1"/>
    <col min="3845" max="3845" width="4.75" style="214" customWidth="1"/>
    <col min="3846" max="3846" width="16.375" style="214" customWidth="1"/>
    <col min="3847" max="3847" width="18" style="214" customWidth="1"/>
    <col min="3848" max="3848" width="8.75" style="214" customWidth="1"/>
    <col min="3849" max="3849" width="11.375" style="214" customWidth="1"/>
    <col min="3850" max="4096" width="9.125" style="214"/>
    <col min="4097" max="4098" width="3.75" style="214" customWidth="1"/>
    <col min="4099" max="4099" width="95.75" style="214" customWidth="1"/>
    <col min="4100" max="4100" width="11.375" style="214" bestFit="1" customWidth="1"/>
    <col min="4101" max="4101" width="4.75" style="214" customWidth="1"/>
    <col min="4102" max="4102" width="16.375" style="214" customWidth="1"/>
    <col min="4103" max="4103" width="18" style="214" customWidth="1"/>
    <col min="4104" max="4104" width="8.75" style="214" customWidth="1"/>
    <col min="4105" max="4105" width="11.375" style="214" customWidth="1"/>
    <col min="4106" max="4352" width="9.125" style="214"/>
    <col min="4353" max="4354" width="3.75" style="214" customWidth="1"/>
    <col min="4355" max="4355" width="95.75" style="214" customWidth="1"/>
    <col min="4356" max="4356" width="11.375" style="214" bestFit="1" customWidth="1"/>
    <col min="4357" max="4357" width="4.75" style="214" customWidth="1"/>
    <col min="4358" max="4358" width="16.375" style="214" customWidth="1"/>
    <col min="4359" max="4359" width="18" style="214" customWidth="1"/>
    <col min="4360" max="4360" width="8.75" style="214" customWidth="1"/>
    <col min="4361" max="4361" width="11.375" style="214" customWidth="1"/>
    <col min="4362" max="4608" width="9.125" style="214"/>
    <col min="4609" max="4610" width="3.75" style="214" customWidth="1"/>
    <col min="4611" max="4611" width="95.75" style="214" customWidth="1"/>
    <col min="4612" max="4612" width="11.375" style="214" bestFit="1" customWidth="1"/>
    <col min="4613" max="4613" width="4.75" style="214" customWidth="1"/>
    <col min="4614" max="4614" width="16.375" style="214" customWidth="1"/>
    <col min="4615" max="4615" width="18" style="214" customWidth="1"/>
    <col min="4616" max="4616" width="8.75" style="214" customWidth="1"/>
    <col min="4617" max="4617" width="11.375" style="214" customWidth="1"/>
    <col min="4618" max="4864" width="9.125" style="214"/>
    <col min="4865" max="4866" width="3.75" style="214" customWidth="1"/>
    <col min="4867" max="4867" width="95.75" style="214" customWidth="1"/>
    <col min="4868" max="4868" width="11.375" style="214" bestFit="1" customWidth="1"/>
    <col min="4869" max="4869" width="4.75" style="214" customWidth="1"/>
    <col min="4870" max="4870" width="16.375" style="214" customWidth="1"/>
    <col min="4871" max="4871" width="18" style="214" customWidth="1"/>
    <col min="4872" max="4872" width="8.75" style="214" customWidth="1"/>
    <col min="4873" max="4873" width="11.375" style="214" customWidth="1"/>
    <col min="4874" max="5120" width="9.125" style="214"/>
    <col min="5121" max="5122" width="3.75" style="214" customWidth="1"/>
    <col min="5123" max="5123" width="95.75" style="214" customWidth="1"/>
    <col min="5124" max="5124" width="11.375" style="214" bestFit="1" customWidth="1"/>
    <col min="5125" max="5125" width="4.75" style="214" customWidth="1"/>
    <col min="5126" max="5126" width="16.375" style="214" customWidth="1"/>
    <col min="5127" max="5127" width="18" style="214" customWidth="1"/>
    <col min="5128" max="5128" width="8.75" style="214" customWidth="1"/>
    <col min="5129" max="5129" width="11.375" style="214" customWidth="1"/>
    <col min="5130" max="5376" width="9.125" style="214"/>
    <col min="5377" max="5378" width="3.75" style="214" customWidth="1"/>
    <col min="5379" max="5379" width="95.75" style="214" customWidth="1"/>
    <col min="5380" max="5380" width="11.375" style="214" bestFit="1" customWidth="1"/>
    <col min="5381" max="5381" width="4.75" style="214" customWidth="1"/>
    <col min="5382" max="5382" width="16.375" style="214" customWidth="1"/>
    <col min="5383" max="5383" width="18" style="214" customWidth="1"/>
    <col min="5384" max="5384" width="8.75" style="214" customWidth="1"/>
    <col min="5385" max="5385" width="11.375" style="214" customWidth="1"/>
    <col min="5386" max="5632" width="9.125" style="214"/>
    <col min="5633" max="5634" width="3.75" style="214" customWidth="1"/>
    <col min="5635" max="5635" width="95.75" style="214" customWidth="1"/>
    <col min="5636" max="5636" width="11.375" style="214" bestFit="1" customWidth="1"/>
    <col min="5637" max="5637" width="4.75" style="214" customWidth="1"/>
    <col min="5638" max="5638" width="16.375" style="214" customWidth="1"/>
    <col min="5639" max="5639" width="18" style="214" customWidth="1"/>
    <col min="5640" max="5640" width="8.75" style="214" customWidth="1"/>
    <col min="5641" max="5641" width="11.375" style="214" customWidth="1"/>
    <col min="5642" max="5888" width="9.125" style="214"/>
    <col min="5889" max="5890" width="3.75" style="214" customWidth="1"/>
    <col min="5891" max="5891" width="95.75" style="214" customWidth="1"/>
    <col min="5892" max="5892" width="11.375" style="214" bestFit="1" customWidth="1"/>
    <col min="5893" max="5893" width="4.75" style="214" customWidth="1"/>
    <col min="5894" max="5894" width="16.375" style="214" customWidth="1"/>
    <col min="5895" max="5895" width="18" style="214" customWidth="1"/>
    <col min="5896" max="5896" width="8.75" style="214" customWidth="1"/>
    <col min="5897" max="5897" width="11.375" style="214" customWidth="1"/>
    <col min="5898" max="6144" width="9.125" style="214"/>
    <col min="6145" max="6146" width="3.75" style="214" customWidth="1"/>
    <col min="6147" max="6147" width="95.75" style="214" customWidth="1"/>
    <col min="6148" max="6148" width="11.375" style="214" bestFit="1" customWidth="1"/>
    <col min="6149" max="6149" width="4.75" style="214" customWidth="1"/>
    <col min="6150" max="6150" width="16.375" style="214" customWidth="1"/>
    <col min="6151" max="6151" width="18" style="214" customWidth="1"/>
    <col min="6152" max="6152" width="8.75" style="214" customWidth="1"/>
    <col min="6153" max="6153" width="11.375" style="214" customWidth="1"/>
    <col min="6154" max="6400" width="9.125" style="214"/>
    <col min="6401" max="6402" width="3.75" style="214" customWidth="1"/>
    <col min="6403" max="6403" width="95.75" style="214" customWidth="1"/>
    <col min="6404" max="6404" width="11.375" style="214" bestFit="1" customWidth="1"/>
    <col min="6405" max="6405" width="4.75" style="214" customWidth="1"/>
    <col min="6406" max="6406" width="16.375" style="214" customWidth="1"/>
    <col min="6407" max="6407" width="18" style="214" customWidth="1"/>
    <col min="6408" max="6408" width="8.75" style="214" customWidth="1"/>
    <col min="6409" max="6409" width="11.375" style="214" customWidth="1"/>
    <col min="6410" max="6656" width="9.125" style="214"/>
    <col min="6657" max="6658" width="3.75" style="214" customWidth="1"/>
    <col min="6659" max="6659" width="95.75" style="214" customWidth="1"/>
    <col min="6660" max="6660" width="11.375" style="214" bestFit="1" customWidth="1"/>
    <col min="6661" max="6661" width="4.75" style="214" customWidth="1"/>
    <col min="6662" max="6662" width="16.375" style="214" customWidth="1"/>
    <col min="6663" max="6663" width="18" style="214" customWidth="1"/>
    <col min="6664" max="6664" width="8.75" style="214" customWidth="1"/>
    <col min="6665" max="6665" width="11.375" style="214" customWidth="1"/>
    <col min="6666" max="6912" width="9.125" style="214"/>
    <col min="6913" max="6914" width="3.75" style="214" customWidth="1"/>
    <col min="6915" max="6915" width="95.75" style="214" customWidth="1"/>
    <col min="6916" max="6916" width="11.375" style="214" bestFit="1" customWidth="1"/>
    <col min="6917" max="6917" width="4.75" style="214" customWidth="1"/>
    <col min="6918" max="6918" width="16.375" style="214" customWidth="1"/>
    <col min="6919" max="6919" width="18" style="214" customWidth="1"/>
    <col min="6920" max="6920" width="8.75" style="214" customWidth="1"/>
    <col min="6921" max="6921" width="11.375" style="214" customWidth="1"/>
    <col min="6922" max="7168" width="9.125" style="214"/>
    <col min="7169" max="7170" width="3.75" style="214" customWidth="1"/>
    <col min="7171" max="7171" width="95.75" style="214" customWidth="1"/>
    <col min="7172" max="7172" width="11.375" style="214" bestFit="1" customWidth="1"/>
    <col min="7173" max="7173" width="4.75" style="214" customWidth="1"/>
    <col min="7174" max="7174" width="16.375" style="214" customWidth="1"/>
    <col min="7175" max="7175" width="18" style="214" customWidth="1"/>
    <col min="7176" max="7176" width="8.75" style="214" customWidth="1"/>
    <col min="7177" max="7177" width="11.375" style="214" customWidth="1"/>
    <col min="7178" max="7424" width="9.125" style="214"/>
    <col min="7425" max="7426" width="3.75" style="214" customWidth="1"/>
    <col min="7427" max="7427" width="95.75" style="214" customWidth="1"/>
    <col min="7428" max="7428" width="11.375" style="214" bestFit="1" customWidth="1"/>
    <col min="7429" max="7429" width="4.75" style="214" customWidth="1"/>
    <col min="7430" max="7430" width="16.375" style="214" customWidth="1"/>
    <col min="7431" max="7431" width="18" style="214" customWidth="1"/>
    <col min="7432" max="7432" width="8.75" style="214" customWidth="1"/>
    <col min="7433" max="7433" width="11.375" style="214" customWidth="1"/>
    <col min="7434" max="7680" width="9.125" style="214"/>
    <col min="7681" max="7682" width="3.75" style="214" customWidth="1"/>
    <col min="7683" max="7683" width="95.75" style="214" customWidth="1"/>
    <col min="7684" max="7684" width="11.375" style="214" bestFit="1" customWidth="1"/>
    <col min="7685" max="7685" width="4.75" style="214" customWidth="1"/>
    <col min="7686" max="7686" width="16.375" style="214" customWidth="1"/>
    <col min="7687" max="7687" width="18" style="214" customWidth="1"/>
    <col min="7688" max="7688" width="8.75" style="214" customWidth="1"/>
    <col min="7689" max="7689" width="11.375" style="214" customWidth="1"/>
    <col min="7690" max="7936" width="9.125" style="214"/>
    <col min="7937" max="7938" width="3.75" style="214" customWidth="1"/>
    <col min="7939" max="7939" width="95.75" style="214" customWidth="1"/>
    <col min="7940" max="7940" width="11.375" style="214" bestFit="1" customWidth="1"/>
    <col min="7941" max="7941" width="4.75" style="214" customWidth="1"/>
    <col min="7942" max="7942" width="16.375" style="214" customWidth="1"/>
    <col min="7943" max="7943" width="18" style="214" customWidth="1"/>
    <col min="7944" max="7944" width="8.75" style="214" customWidth="1"/>
    <col min="7945" max="7945" width="11.375" style="214" customWidth="1"/>
    <col min="7946" max="8192" width="9.125" style="214"/>
    <col min="8193" max="8194" width="3.75" style="214" customWidth="1"/>
    <col min="8195" max="8195" width="95.75" style="214" customWidth="1"/>
    <col min="8196" max="8196" width="11.375" style="214" bestFit="1" customWidth="1"/>
    <col min="8197" max="8197" width="4.75" style="214" customWidth="1"/>
    <col min="8198" max="8198" width="16.375" style="214" customWidth="1"/>
    <col min="8199" max="8199" width="18" style="214" customWidth="1"/>
    <col min="8200" max="8200" width="8.75" style="214" customWidth="1"/>
    <col min="8201" max="8201" width="11.375" style="214" customWidth="1"/>
    <col min="8202" max="8448" width="9.125" style="214"/>
    <col min="8449" max="8450" width="3.75" style="214" customWidth="1"/>
    <col min="8451" max="8451" width="95.75" style="214" customWidth="1"/>
    <col min="8452" max="8452" width="11.375" style="214" bestFit="1" customWidth="1"/>
    <col min="8453" max="8453" width="4.75" style="214" customWidth="1"/>
    <col min="8454" max="8454" width="16.375" style="214" customWidth="1"/>
    <col min="8455" max="8455" width="18" style="214" customWidth="1"/>
    <col min="8456" max="8456" width="8.75" style="214" customWidth="1"/>
    <col min="8457" max="8457" width="11.375" style="214" customWidth="1"/>
    <col min="8458" max="8704" width="9.125" style="214"/>
    <col min="8705" max="8706" width="3.75" style="214" customWidth="1"/>
    <col min="8707" max="8707" width="95.75" style="214" customWidth="1"/>
    <col min="8708" max="8708" width="11.375" style="214" bestFit="1" customWidth="1"/>
    <col min="8709" max="8709" width="4.75" style="214" customWidth="1"/>
    <col min="8710" max="8710" width="16.375" style="214" customWidth="1"/>
    <col min="8711" max="8711" width="18" style="214" customWidth="1"/>
    <col min="8712" max="8712" width="8.75" style="214" customWidth="1"/>
    <col min="8713" max="8713" width="11.375" style="214" customWidth="1"/>
    <col min="8714" max="8960" width="9.125" style="214"/>
    <col min="8961" max="8962" width="3.75" style="214" customWidth="1"/>
    <col min="8963" max="8963" width="95.75" style="214" customWidth="1"/>
    <col min="8964" max="8964" width="11.375" style="214" bestFit="1" customWidth="1"/>
    <col min="8965" max="8965" width="4.75" style="214" customWidth="1"/>
    <col min="8966" max="8966" width="16.375" style="214" customWidth="1"/>
    <col min="8967" max="8967" width="18" style="214" customWidth="1"/>
    <col min="8968" max="8968" width="8.75" style="214" customWidth="1"/>
    <col min="8969" max="8969" width="11.375" style="214" customWidth="1"/>
    <col min="8970" max="9216" width="9.125" style="214"/>
    <col min="9217" max="9218" width="3.75" style="214" customWidth="1"/>
    <col min="9219" max="9219" width="95.75" style="214" customWidth="1"/>
    <col min="9220" max="9220" width="11.375" style="214" bestFit="1" customWidth="1"/>
    <col min="9221" max="9221" width="4.75" style="214" customWidth="1"/>
    <col min="9222" max="9222" width="16.375" style="214" customWidth="1"/>
    <col min="9223" max="9223" width="18" style="214" customWidth="1"/>
    <col min="9224" max="9224" width="8.75" style="214" customWidth="1"/>
    <col min="9225" max="9225" width="11.375" style="214" customWidth="1"/>
    <col min="9226" max="9472" width="9.125" style="214"/>
    <col min="9473" max="9474" width="3.75" style="214" customWidth="1"/>
    <col min="9475" max="9475" width="95.75" style="214" customWidth="1"/>
    <col min="9476" max="9476" width="11.375" style="214" bestFit="1" customWidth="1"/>
    <col min="9477" max="9477" width="4.75" style="214" customWidth="1"/>
    <col min="9478" max="9478" width="16.375" style="214" customWidth="1"/>
    <col min="9479" max="9479" width="18" style="214" customWidth="1"/>
    <col min="9480" max="9480" width="8.75" style="214" customWidth="1"/>
    <col min="9481" max="9481" width="11.375" style="214" customWidth="1"/>
    <col min="9482" max="9728" width="9.125" style="214"/>
    <col min="9729" max="9730" width="3.75" style="214" customWidth="1"/>
    <col min="9731" max="9731" width="95.75" style="214" customWidth="1"/>
    <col min="9732" max="9732" width="11.375" style="214" bestFit="1" customWidth="1"/>
    <col min="9733" max="9733" width="4.75" style="214" customWidth="1"/>
    <col min="9734" max="9734" width="16.375" style="214" customWidth="1"/>
    <col min="9735" max="9735" width="18" style="214" customWidth="1"/>
    <col min="9736" max="9736" width="8.75" style="214" customWidth="1"/>
    <col min="9737" max="9737" width="11.375" style="214" customWidth="1"/>
    <col min="9738" max="9984" width="9.125" style="214"/>
    <col min="9985" max="9986" width="3.75" style="214" customWidth="1"/>
    <col min="9987" max="9987" width="95.75" style="214" customWidth="1"/>
    <col min="9988" max="9988" width="11.375" style="214" bestFit="1" customWidth="1"/>
    <col min="9989" max="9989" width="4.75" style="214" customWidth="1"/>
    <col min="9990" max="9990" width="16.375" style="214" customWidth="1"/>
    <col min="9991" max="9991" width="18" style="214" customWidth="1"/>
    <col min="9992" max="9992" width="8.75" style="214" customWidth="1"/>
    <col min="9993" max="9993" width="11.375" style="214" customWidth="1"/>
    <col min="9994" max="10240" width="9.125" style="214"/>
    <col min="10241" max="10242" width="3.75" style="214" customWidth="1"/>
    <col min="10243" max="10243" width="95.75" style="214" customWidth="1"/>
    <col min="10244" max="10244" width="11.375" style="214" bestFit="1" customWidth="1"/>
    <col min="10245" max="10245" width="4.75" style="214" customWidth="1"/>
    <col min="10246" max="10246" width="16.375" style="214" customWidth="1"/>
    <col min="10247" max="10247" width="18" style="214" customWidth="1"/>
    <col min="10248" max="10248" width="8.75" style="214" customWidth="1"/>
    <col min="10249" max="10249" width="11.375" style="214" customWidth="1"/>
    <col min="10250" max="10496" width="9.125" style="214"/>
    <col min="10497" max="10498" width="3.75" style="214" customWidth="1"/>
    <col min="10499" max="10499" width="95.75" style="214" customWidth="1"/>
    <col min="10500" max="10500" width="11.375" style="214" bestFit="1" customWidth="1"/>
    <col min="10501" max="10501" width="4.75" style="214" customWidth="1"/>
    <col min="10502" max="10502" width="16.375" style="214" customWidth="1"/>
    <col min="10503" max="10503" width="18" style="214" customWidth="1"/>
    <col min="10504" max="10504" width="8.75" style="214" customWidth="1"/>
    <col min="10505" max="10505" width="11.375" style="214" customWidth="1"/>
    <col min="10506" max="10752" width="9.125" style="214"/>
    <col min="10753" max="10754" width="3.75" style="214" customWidth="1"/>
    <col min="10755" max="10755" width="95.75" style="214" customWidth="1"/>
    <col min="10756" max="10756" width="11.375" style="214" bestFit="1" customWidth="1"/>
    <col min="10757" max="10757" width="4.75" style="214" customWidth="1"/>
    <col min="10758" max="10758" width="16.375" style="214" customWidth="1"/>
    <col min="10759" max="10759" width="18" style="214" customWidth="1"/>
    <col min="10760" max="10760" width="8.75" style="214" customWidth="1"/>
    <col min="10761" max="10761" width="11.375" style="214" customWidth="1"/>
    <col min="10762" max="11008" width="9.125" style="214"/>
    <col min="11009" max="11010" width="3.75" style="214" customWidth="1"/>
    <col min="11011" max="11011" width="95.75" style="214" customWidth="1"/>
    <col min="11012" max="11012" width="11.375" style="214" bestFit="1" customWidth="1"/>
    <col min="11013" max="11013" width="4.75" style="214" customWidth="1"/>
    <col min="11014" max="11014" width="16.375" style="214" customWidth="1"/>
    <col min="11015" max="11015" width="18" style="214" customWidth="1"/>
    <col min="11016" max="11016" width="8.75" style="214" customWidth="1"/>
    <col min="11017" max="11017" width="11.375" style="214" customWidth="1"/>
    <col min="11018" max="11264" width="9.125" style="214"/>
    <col min="11265" max="11266" width="3.75" style="214" customWidth="1"/>
    <col min="11267" max="11267" width="95.75" style="214" customWidth="1"/>
    <col min="11268" max="11268" width="11.375" style="214" bestFit="1" customWidth="1"/>
    <col min="11269" max="11269" width="4.75" style="214" customWidth="1"/>
    <col min="11270" max="11270" width="16.375" style="214" customWidth="1"/>
    <col min="11271" max="11271" width="18" style="214" customWidth="1"/>
    <col min="11272" max="11272" width="8.75" style="214" customWidth="1"/>
    <col min="11273" max="11273" width="11.375" style="214" customWidth="1"/>
    <col min="11274" max="11520" width="9.125" style="214"/>
    <col min="11521" max="11522" width="3.75" style="214" customWidth="1"/>
    <col min="11523" max="11523" width="95.75" style="214" customWidth="1"/>
    <col min="11524" max="11524" width="11.375" style="214" bestFit="1" customWidth="1"/>
    <col min="11525" max="11525" width="4.75" style="214" customWidth="1"/>
    <col min="11526" max="11526" width="16.375" style="214" customWidth="1"/>
    <col min="11527" max="11527" width="18" style="214" customWidth="1"/>
    <col min="11528" max="11528" width="8.75" style="214" customWidth="1"/>
    <col min="11529" max="11529" width="11.375" style="214" customWidth="1"/>
    <col min="11530" max="11776" width="9.125" style="214"/>
    <col min="11777" max="11778" width="3.75" style="214" customWidth="1"/>
    <col min="11779" max="11779" width="95.75" style="214" customWidth="1"/>
    <col min="11780" max="11780" width="11.375" style="214" bestFit="1" customWidth="1"/>
    <col min="11781" max="11781" width="4.75" style="214" customWidth="1"/>
    <col min="11782" max="11782" width="16.375" style="214" customWidth="1"/>
    <col min="11783" max="11783" width="18" style="214" customWidth="1"/>
    <col min="11784" max="11784" width="8.75" style="214" customWidth="1"/>
    <col min="11785" max="11785" width="11.375" style="214" customWidth="1"/>
    <col min="11786" max="12032" width="9.125" style="214"/>
    <col min="12033" max="12034" width="3.75" style="214" customWidth="1"/>
    <col min="12035" max="12035" width="95.75" style="214" customWidth="1"/>
    <col min="12036" max="12036" width="11.375" style="214" bestFit="1" customWidth="1"/>
    <col min="12037" max="12037" width="4.75" style="214" customWidth="1"/>
    <col min="12038" max="12038" width="16.375" style="214" customWidth="1"/>
    <col min="12039" max="12039" width="18" style="214" customWidth="1"/>
    <col min="12040" max="12040" width="8.75" style="214" customWidth="1"/>
    <col min="12041" max="12041" width="11.375" style="214" customWidth="1"/>
    <col min="12042" max="12288" width="9.125" style="214"/>
    <col min="12289" max="12290" width="3.75" style="214" customWidth="1"/>
    <col min="12291" max="12291" width="95.75" style="214" customWidth="1"/>
    <col min="12292" max="12292" width="11.375" style="214" bestFit="1" customWidth="1"/>
    <col min="12293" max="12293" width="4.75" style="214" customWidth="1"/>
    <col min="12294" max="12294" width="16.375" style="214" customWidth="1"/>
    <col min="12295" max="12295" width="18" style="214" customWidth="1"/>
    <col min="12296" max="12296" width="8.75" style="214" customWidth="1"/>
    <col min="12297" max="12297" width="11.375" style="214" customWidth="1"/>
    <col min="12298" max="12544" width="9.125" style="214"/>
    <col min="12545" max="12546" width="3.75" style="214" customWidth="1"/>
    <col min="12547" max="12547" width="95.75" style="214" customWidth="1"/>
    <col min="12548" max="12548" width="11.375" style="214" bestFit="1" customWidth="1"/>
    <col min="12549" max="12549" width="4.75" style="214" customWidth="1"/>
    <col min="12550" max="12550" width="16.375" style="214" customWidth="1"/>
    <col min="12551" max="12551" width="18" style="214" customWidth="1"/>
    <col min="12552" max="12552" width="8.75" style="214" customWidth="1"/>
    <col min="12553" max="12553" width="11.375" style="214" customWidth="1"/>
    <col min="12554" max="12800" width="9.125" style="214"/>
    <col min="12801" max="12802" width="3.75" style="214" customWidth="1"/>
    <col min="12803" max="12803" width="95.75" style="214" customWidth="1"/>
    <col min="12804" max="12804" width="11.375" style="214" bestFit="1" customWidth="1"/>
    <col min="12805" max="12805" width="4.75" style="214" customWidth="1"/>
    <col min="12806" max="12806" width="16.375" style="214" customWidth="1"/>
    <col min="12807" max="12807" width="18" style="214" customWidth="1"/>
    <col min="12808" max="12808" width="8.75" style="214" customWidth="1"/>
    <col min="12809" max="12809" width="11.375" style="214" customWidth="1"/>
    <col min="12810" max="13056" width="9.125" style="214"/>
    <col min="13057" max="13058" width="3.75" style="214" customWidth="1"/>
    <col min="13059" max="13059" width="95.75" style="214" customWidth="1"/>
    <col min="13060" max="13060" width="11.375" style="214" bestFit="1" customWidth="1"/>
    <col min="13061" max="13061" width="4.75" style="214" customWidth="1"/>
    <col min="13062" max="13062" width="16.375" style="214" customWidth="1"/>
    <col min="13063" max="13063" width="18" style="214" customWidth="1"/>
    <col min="13064" max="13064" width="8.75" style="214" customWidth="1"/>
    <col min="13065" max="13065" width="11.375" style="214" customWidth="1"/>
    <col min="13066" max="13312" width="9.125" style="214"/>
    <col min="13313" max="13314" width="3.75" style="214" customWidth="1"/>
    <col min="13315" max="13315" width="95.75" style="214" customWidth="1"/>
    <col min="13316" max="13316" width="11.375" style="214" bestFit="1" customWidth="1"/>
    <col min="13317" max="13317" width="4.75" style="214" customWidth="1"/>
    <col min="13318" max="13318" width="16.375" style="214" customWidth="1"/>
    <col min="13319" max="13319" width="18" style="214" customWidth="1"/>
    <col min="13320" max="13320" width="8.75" style="214" customWidth="1"/>
    <col min="13321" max="13321" width="11.375" style="214" customWidth="1"/>
    <col min="13322" max="13568" width="9.125" style="214"/>
    <col min="13569" max="13570" width="3.75" style="214" customWidth="1"/>
    <col min="13571" max="13571" width="95.75" style="214" customWidth="1"/>
    <col min="13572" max="13572" width="11.375" style="214" bestFit="1" customWidth="1"/>
    <col min="13573" max="13573" width="4.75" style="214" customWidth="1"/>
    <col min="13574" max="13574" width="16.375" style="214" customWidth="1"/>
    <col min="13575" max="13575" width="18" style="214" customWidth="1"/>
    <col min="13576" max="13576" width="8.75" style="214" customWidth="1"/>
    <col min="13577" max="13577" width="11.375" style="214" customWidth="1"/>
    <col min="13578" max="13824" width="9.125" style="214"/>
    <col min="13825" max="13826" width="3.75" style="214" customWidth="1"/>
    <col min="13827" max="13827" width="95.75" style="214" customWidth="1"/>
    <col min="13828" max="13828" width="11.375" style="214" bestFit="1" customWidth="1"/>
    <col min="13829" max="13829" width="4.75" style="214" customWidth="1"/>
    <col min="13830" max="13830" width="16.375" style="214" customWidth="1"/>
    <col min="13831" max="13831" width="18" style="214" customWidth="1"/>
    <col min="13832" max="13832" width="8.75" style="214" customWidth="1"/>
    <col min="13833" max="13833" width="11.375" style="214" customWidth="1"/>
    <col min="13834" max="14080" width="9.125" style="214"/>
    <col min="14081" max="14082" width="3.75" style="214" customWidth="1"/>
    <col min="14083" max="14083" width="95.75" style="214" customWidth="1"/>
    <col min="14084" max="14084" width="11.375" style="214" bestFit="1" customWidth="1"/>
    <col min="14085" max="14085" width="4.75" style="214" customWidth="1"/>
    <col min="14086" max="14086" width="16.375" style="214" customWidth="1"/>
    <col min="14087" max="14087" width="18" style="214" customWidth="1"/>
    <col min="14088" max="14088" width="8.75" style="214" customWidth="1"/>
    <col min="14089" max="14089" width="11.375" style="214" customWidth="1"/>
    <col min="14090" max="14336" width="9.125" style="214"/>
    <col min="14337" max="14338" width="3.75" style="214" customWidth="1"/>
    <col min="14339" max="14339" width="95.75" style="214" customWidth="1"/>
    <col min="14340" max="14340" width="11.375" style="214" bestFit="1" customWidth="1"/>
    <col min="14341" max="14341" width="4.75" style="214" customWidth="1"/>
    <col min="14342" max="14342" width="16.375" style="214" customWidth="1"/>
    <col min="14343" max="14343" width="18" style="214" customWidth="1"/>
    <col min="14344" max="14344" width="8.75" style="214" customWidth="1"/>
    <col min="14345" max="14345" width="11.375" style="214" customWidth="1"/>
    <col min="14346" max="14592" width="9.125" style="214"/>
    <col min="14593" max="14594" width="3.75" style="214" customWidth="1"/>
    <col min="14595" max="14595" width="95.75" style="214" customWidth="1"/>
    <col min="14596" max="14596" width="11.375" style="214" bestFit="1" customWidth="1"/>
    <col min="14597" max="14597" width="4.75" style="214" customWidth="1"/>
    <col min="14598" max="14598" width="16.375" style="214" customWidth="1"/>
    <col min="14599" max="14599" width="18" style="214" customWidth="1"/>
    <col min="14600" max="14600" width="8.75" style="214" customWidth="1"/>
    <col min="14601" max="14601" width="11.375" style="214" customWidth="1"/>
    <col min="14602" max="14848" width="9.125" style="214"/>
    <col min="14849" max="14850" width="3.75" style="214" customWidth="1"/>
    <col min="14851" max="14851" width="95.75" style="214" customWidth="1"/>
    <col min="14852" max="14852" width="11.375" style="214" bestFit="1" customWidth="1"/>
    <col min="14853" max="14853" width="4.75" style="214" customWidth="1"/>
    <col min="14854" max="14854" width="16.375" style="214" customWidth="1"/>
    <col min="14855" max="14855" width="18" style="214" customWidth="1"/>
    <col min="14856" max="14856" width="8.75" style="214" customWidth="1"/>
    <col min="14857" max="14857" width="11.375" style="214" customWidth="1"/>
    <col min="14858" max="15104" width="9.125" style="214"/>
    <col min="15105" max="15106" width="3.75" style="214" customWidth="1"/>
    <col min="15107" max="15107" width="95.75" style="214" customWidth="1"/>
    <col min="15108" max="15108" width="11.375" style="214" bestFit="1" customWidth="1"/>
    <col min="15109" max="15109" width="4.75" style="214" customWidth="1"/>
    <col min="15110" max="15110" width="16.375" style="214" customWidth="1"/>
    <col min="15111" max="15111" width="18" style="214" customWidth="1"/>
    <col min="15112" max="15112" width="8.75" style="214" customWidth="1"/>
    <col min="15113" max="15113" width="11.375" style="214" customWidth="1"/>
    <col min="15114" max="15360" width="9.125" style="214"/>
    <col min="15361" max="15362" width="3.75" style="214" customWidth="1"/>
    <col min="15363" max="15363" width="95.75" style="214" customWidth="1"/>
    <col min="15364" max="15364" width="11.375" style="214" bestFit="1" customWidth="1"/>
    <col min="15365" max="15365" width="4.75" style="214" customWidth="1"/>
    <col min="15366" max="15366" width="16.375" style="214" customWidth="1"/>
    <col min="15367" max="15367" width="18" style="214" customWidth="1"/>
    <col min="15368" max="15368" width="8.75" style="214" customWidth="1"/>
    <col min="15369" max="15369" width="11.375" style="214" customWidth="1"/>
    <col min="15370" max="15616" width="9.125" style="214"/>
    <col min="15617" max="15618" width="3.75" style="214" customWidth="1"/>
    <col min="15619" max="15619" width="95.75" style="214" customWidth="1"/>
    <col min="15620" max="15620" width="11.375" style="214" bestFit="1" customWidth="1"/>
    <col min="15621" max="15621" width="4.75" style="214" customWidth="1"/>
    <col min="15622" max="15622" width="16.375" style="214" customWidth="1"/>
    <col min="15623" max="15623" width="18" style="214" customWidth="1"/>
    <col min="15624" max="15624" width="8.75" style="214" customWidth="1"/>
    <col min="15625" max="15625" width="11.375" style="214" customWidth="1"/>
    <col min="15626" max="15872" width="9.125" style="214"/>
    <col min="15873" max="15874" width="3.75" style="214" customWidth="1"/>
    <col min="15875" max="15875" width="95.75" style="214" customWidth="1"/>
    <col min="15876" max="15876" width="11.375" style="214" bestFit="1" customWidth="1"/>
    <col min="15877" max="15877" width="4.75" style="214" customWidth="1"/>
    <col min="15878" max="15878" width="16.375" style="214" customWidth="1"/>
    <col min="15879" max="15879" width="18" style="214" customWidth="1"/>
    <col min="15880" max="15880" width="8.75" style="214" customWidth="1"/>
    <col min="15881" max="15881" width="11.375" style="214" customWidth="1"/>
    <col min="15882" max="16128" width="9.125" style="214"/>
    <col min="16129" max="16130" width="3.75" style="214" customWidth="1"/>
    <col min="16131" max="16131" width="95.75" style="214" customWidth="1"/>
    <col min="16132" max="16132" width="11.375" style="214" bestFit="1" customWidth="1"/>
    <col min="16133" max="16133" width="4.75" style="214" customWidth="1"/>
    <col min="16134" max="16134" width="16.375" style="214" customWidth="1"/>
    <col min="16135" max="16135" width="18" style="214" customWidth="1"/>
    <col min="16136" max="16136" width="8.75" style="214" customWidth="1"/>
    <col min="16137" max="16137" width="11.375" style="214" customWidth="1"/>
    <col min="16138" max="16384" width="9.125" style="214"/>
  </cols>
  <sheetData>
    <row r="1" spans="1:7" ht="21.25" customHeight="1" x14ac:dyDescent="0.2">
      <c r="A1" s="400" t="s">
        <v>343</v>
      </c>
      <c r="B1" s="401"/>
      <c r="C1" s="406" t="s">
        <v>344</v>
      </c>
      <c r="D1" s="406"/>
      <c r="E1" s="406"/>
      <c r="F1" s="406"/>
      <c r="G1" s="213"/>
    </row>
    <row r="2" spans="1:7" ht="34.65" customHeight="1" thickBot="1" x14ac:dyDescent="0.25">
      <c r="A2" s="402"/>
      <c r="B2" s="403"/>
      <c r="C2" s="407" t="s">
        <v>421</v>
      </c>
      <c r="D2" s="407"/>
      <c r="E2" s="407"/>
      <c r="F2" s="407"/>
      <c r="G2" s="408"/>
    </row>
    <row r="3" spans="1:7" ht="20.25" customHeight="1" thickBot="1" x14ac:dyDescent="0.25">
      <c r="A3" s="404"/>
      <c r="B3" s="405"/>
      <c r="C3" s="407" t="s">
        <v>329</v>
      </c>
      <c r="D3" s="407"/>
      <c r="E3" s="407"/>
      <c r="F3" s="407"/>
      <c r="G3" s="408"/>
    </row>
    <row r="4" spans="1:7" ht="20.25" customHeight="1" thickBot="1" x14ac:dyDescent="0.25">
      <c r="A4" s="404"/>
      <c r="B4" s="405"/>
      <c r="C4" s="409" t="s">
        <v>331</v>
      </c>
      <c r="D4" s="409"/>
      <c r="E4" s="409"/>
      <c r="F4" s="409"/>
      <c r="G4" s="215" t="s">
        <v>345</v>
      </c>
    </row>
    <row r="5" spans="1:7" ht="27" customHeight="1" thickBot="1" x14ac:dyDescent="0.25">
      <c r="A5" s="404"/>
      <c r="B5" s="405"/>
      <c r="C5" s="216" t="s">
        <v>346</v>
      </c>
      <c r="D5" s="217" t="s">
        <v>347</v>
      </c>
      <c r="E5" s="218" t="s">
        <v>86</v>
      </c>
      <c r="F5" s="219" t="s">
        <v>348</v>
      </c>
      <c r="G5" s="220" t="s">
        <v>349</v>
      </c>
    </row>
    <row r="6" spans="1:7" ht="18" customHeight="1" thickBot="1" x14ac:dyDescent="0.25">
      <c r="A6" s="221" t="s">
        <v>350</v>
      </c>
      <c r="B6" s="222"/>
      <c r="C6" s="372" t="s">
        <v>351</v>
      </c>
      <c r="D6" s="372"/>
      <c r="E6" s="372"/>
      <c r="F6" s="372"/>
      <c r="G6" s="373"/>
    </row>
    <row r="7" spans="1:7" ht="17.5" customHeight="1" x14ac:dyDescent="0.2">
      <c r="A7" s="374"/>
      <c r="B7" s="223">
        <v>1</v>
      </c>
      <c r="C7" s="224" t="s">
        <v>352</v>
      </c>
      <c r="D7" s="396">
        <v>1</v>
      </c>
      <c r="E7" s="396" t="s">
        <v>202</v>
      </c>
      <c r="F7" s="410"/>
      <c r="G7" s="398">
        <f>D7*F7</f>
        <v>0</v>
      </c>
    </row>
    <row r="8" spans="1:7" ht="18" customHeight="1" thickBot="1" x14ac:dyDescent="0.25">
      <c r="A8" s="374"/>
      <c r="B8" s="225"/>
      <c r="C8" s="226" t="s">
        <v>353</v>
      </c>
      <c r="D8" s="397"/>
      <c r="E8" s="397"/>
      <c r="F8" s="411"/>
      <c r="G8" s="399"/>
    </row>
    <row r="9" spans="1:7" ht="18" customHeight="1" thickBot="1" x14ac:dyDescent="0.25">
      <c r="A9" s="227"/>
      <c r="B9" s="228"/>
      <c r="C9" s="376" t="s">
        <v>354</v>
      </c>
      <c r="D9" s="376"/>
      <c r="E9" s="376"/>
      <c r="F9" s="377"/>
      <c r="G9" s="229">
        <f>SUM(G7:G8)</f>
        <v>0</v>
      </c>
    </row>
    <row r="10" spans="1:7" ht="18" customHeight="1" thickBot="1" x14ac:dyDescent="0.25">
      <c r="A10" s="393"/>
      <c r="B10" s="394"/>
      <c r="C10" s="394"/>
      <c r="D10" s="394"/>
      <c r="E10" s="394"/>
      <c r="F10" s="394"/>
      <c r="G10" s="395"/>
    </row>
    <row r="11" spans="1:7" ht="18" customHeight="1" thickBot="1" x14ac:dyDescent="0.25">
      <c r="A11" s="221" t="s">
        <v>355</v>
      </c>
      <c r="B11" s="228"/>
      <c r="C11" s="372" t="s">
        <v>356</v>
      </c>
      <c r="D11" s="372"/>
      <c r="E11" s="372"/>
      <c r="F11" s="372"/>
      <c r="G11" s="373"/>
    </row>
    <row r="12" spans="1:7" ht="21.9" customHeight="1" x14ac:dyDescent="0.2">
      <c r="A12" s="374"/>
      <c r="B12" s="230"/>
      <c r="C12" s="390" t="s">
        <v>357</v>
      </c>
      <c r="D12" s="390"/>
      <c r="E12" s="390"/>
      <c r="F12" s="390"/>
      <c r="G12" s="391"/>
    </row>
    <row r="13" spans="1:7" ht="18" customHeight="1" x14ac:dyDescent="0.2">
      <c r="A13" s="374"/>
      <c r="B13" s="231">
        <v>1</v>
      </c>
      <c r="C13" s="232" t="s">
        <v>358</v>
      </c>
      <c r="D13" s="233">
        <v>1</v>
      </c>
      <c r="E13" s="234" t="s">
        <v>202</v>
      </c>
      <c r="F13" s="412"/>
      <c r="G13" s="235">
        <f>D13*F13</f>
        <v>0</v>
      </c>
    </row>
    <row r="14" spans="1:7" ht="18" customHeight="1" x14ac:dyDescent="0.2">
      <c r="A14" s="374"/>
      <c r="B14" s="231">
        <v>2</v>
      </c>
      <c r="C14" s="232" t="s">
        <v>359</v>
      </c>
      <c r="D14" s="233">
        <v>3</v>
      </c>
      <c r="E14" s="234" t="s">
        <v>202</v>
      </c>
      <c r="F14" s="412"/>
      <c r="G14" s="235">
        <f>D14*F14</f>
        <v>0</v>
      </c>
    </row>
    <row r="15" spans="1:7" ht="18" customHeight="1" thickBot="1" x14ac:dyDescent="0.25">
      <c r="A15" s="374"/>
      <c r="B15" s="231">
        <v>3</v>
      </c>
      <c r="C15" s="232" t="s">
        <v>360</v>
      </c>
      <c r="D15" s="234">
        <v>3</v>
      </c>
      <c r="E15" s="234" t="s">
        <v>202</v>
      </c>
      <c r="F15" s="412"/>
      <c r="G15" s="235">
        <f>D15*F15</f>
        <v>0</v>
      </c>
    </row>
    <row r="16" spans="1:7" ht="18" customHeight="1" thickBot="1" x14ac:dyDescent="0.25">
      <c r="A16" s="236"/>
      <c r="B16" s="228"/>
      <c r="C16" s="376" t="s">
        <v>354</v>
      </c>
      <c r="D16" s="376"/>
      <c r="E16" s="376"/>
      <c r="F16" s="377"/>
      <c r="G16" s="237">
        <f>SUM(G13:G15)</f>
        <v>0</v>
      </c>
    </row>
    <row r="17" spans="1:7" ht="18" customHeight="1" thickBot="1" x14ac:dyDescent="0.25">
      <c r="A17" s="393"/>
      <c r="B17" s="394"/>
      <c r="C17" s="394"/>
      <c r="D17" s="394"/>
      <c r="E17" s="394"/>
      <c r="F17" s="394"/>
      <c r="G17" s="395"/>
    </row>
    <row r="18" spans="1:7" ht="18" customHeight="1" thickBot="1" x14ac:dyDescent="0.25">
      <c r="A18" s="221" t="s">
        <v>361</v>
      </c>
      <c r="B18" s="228"/>
      <c r="C18" s="372" t="s">
        <v>362</v>
      </c>
      <c r="D18" s="372"/>
      <c r="E18" s="372"/>
      <c r="F18" s="372"/>
      <c r="G18" s="373"/>
    </row>
    <row r="19" spans="1:7" ht="21.9" customHeight="1" x14ac:dyDescent="0.2">
      <c r="A19" s="374"/>
      <c r="B19" s="238"/>
      <c r="C19" s="388" t="s">
        <v>363</v>
      </c>
      <c r="D19" s="388"/>
      <c r="E19" s="388"/>
      <c r="F19" s="388"/>
      <c r="G19" s="389"/>
    </row>
    <row r="20" spans="1:7" ht="18" customHeight="1" x14ac:dyDescent="0.2">
      <c r="A20" s="374"/>
      <c r="B20" s="231">
        <v>1</v>
      </c>
      <c r="C20" s="232" t="s">
        <v>364</v>
      </c>
      <c r="D20" s="234">
        <v>1</v>
      </c>
      <c r="E20" s="234" t="s">
        <v>202</v>
      </c>
      <c r="F20" s="412"/>
      <c r="G20" s="235">
        <f>D20*F20</f>
        <v>0</v>
      </c>
    </row>
    <row r="21" spans="1:7" ht="18" customHeight="1" thickBot="1" x14ac:dyDescent="0.25">
      <c r="A21" s="374"/>
      <c r="B21" s="239">
        <v>2</v>
      </c>
      <c r="C21" s="232" t="s">
        <v>365</v>
      </c>
      <c r="D21" s="233">
        <v>4</v>
      </c>
      <c r="E21" s="234" t="s">
        <v>202</v>
      </c>
      <c r="F21" s="412"/>
      <c r="G21" s="240">
        <f>D21*F21</f>
        <v>0</v>
      </c>
    </row>
    <row r="22" spans="1:7" ht="18" customHeight="1" thickBot="1" x14ac:dyDescent="0.25">
      <c r="A22" s="227"/>
      <c r="B22" s="228"/>
      <c r="C22" s="376" t="s">
        <v>354</v>
      </c>
      <c r="D22" s="376"/>
      <c r="E22" s="376"/>
      <c r="F22" s="377"/>
      <c r="G22" s="229">
        <f>SUM(G20:G21)</f>
        <v>0</v>
      </c>
    </row>
    <row r="23" spans="1:7" ht="18" customHeight="1" thickBot="1" x14ac:dyDescent="0.25">
      <c r="A23" s="378"/>
      <c r="B23" s="379"/>
      <c r="C23" s="379"/>
      <c r="D23" s="379"/>
      <c r="E23" s="379"/>
      <c r="F23" s="379"/>
      <c r="G23" s="380"/>
    </row>
    <row r="24" spans="1:7" ht="18" customHeight="1" thickBot="1" x14ac:dyDescent="0.25">
      <c r="A24" s="241" t="s">
        <v>366</v>
      </c>
      <c r="B24" s="228"/>
      <c r="C24" s="372" t="s">
        <v>367</v>
      </c>
      <c r="D24" s="372"/>
      <c r="E24" s="372"/>
      <c r="F24" s="372"/>
      <c r="G24" s="373"/>
    </row>
    <row r="25" spans="1:7" ht="18" customHeight="1" thickBot="1" x14ac:dyDescent="0.25">
      <c r="A25" s="242"/>
      <c r="B25" s="225">
        <v>1</v>
      </c>
      <c r="C25" s="243" t="s">
        <v>368</v>
      </c>
      <c r="D25" s="244">
        <v>4</v>
      </c>
      <c r="E25" s="245" t="s">
        <v>202</v>
      </c>
      <c r="F25" s="412"/>
      <c r="G25" s="246">
        <f>D25*F25</f>
        <v>0</v>
      </c>
    </row>
    <row r="26" spans="1:7" ht="18" customHeight="1" thickBot="1" x14ac:dyDescent="0.25">
      <c r="A26" s="236"/>
      <c r="B26" s="228"/>
      <c r="C26" s="376" t="s">
        <v>354</v>
      </c>
      <c r="D26" s="376"/>
      <c r="E26" s="376"/>
      <c r="F26" s="377"/>
      <c r="G26" s="247">
        <f>SUM(G25:G25)</f>
        <v>0</v>
      </c>
    </row>
    <row r="27" spans="1:7" ht="18" customHeight="1" thickBot="1" x14ac:dyDescent="0.25">
      <c r="A27" s="369"/>
      <c r="B27" s="370"/>
      <c r="C27" s="370"/>
      <c r="D27" s="370"/>
      <c r="E27" s="370"/>
      <c r="F27" s="370"/>
      <c r="G27" s="371"/>
    </row>
    <row r="28" spans="1:7" ht="18" customHeight="1" thickBot="1" x14ac:dyDescent="0.25">
      <c r="A28" s="221" t="s">
        <v>369</v>
      </c>
      <c r="B28" s="228"/>
      <c r="C28" s="372" t="s">
        <v>370</v>
      </c>
      <c r="D28" s="372"/>
      <c r="E28" s="372"/>
      <c r="F28" s="372"/>
      <c r="G28" s="373"/>
    </row>
    <row r="29" spans="1:7" ht="18" customHeight="1" x14ac:dyDescent="0.2">
      <c r="A29" s="392"/>
      <c r="B29" s="248">
        <v>1</v>
      </c>
      <c r="C29" s="249" t="s">
        <v>371</v>
      </c>
      <c r="D29" s="233">
        <v>6</v>
      </c>
      <c r="E29" s="250" t="s">
        <v>202</v>
      </c>
      <c r="F29" s="412"/>
      <c r="G29" s="235">
        <f>D29*F29</f>
        <v>0</v>
      </c>
    </row>
    <row r="30" spans="1:7" ht="18" customHeight="1" thickBot="1" x14ac:dyDescent="0.25">
      <c r="A30" s="392"/>
      <c r="B30" s="248">
        <v>2</v>
      </c>
      <c r="C30" s="249" t="s">
        <v>372</v>
      </c>
      <c r="D30" s="251">
        <v>6</v>
      </c>
      <c r="E30" s="252" t="s">
        <v>202</v>
      </c>
      <c r="F30" s="412"/>
      <c r="G30" s="253">
        <f>D30*F30</f>
        <v>0</v>
      </c>
    </row>
    <row r="31" spans="1:7" ht="18" customHeight="1" thickBot="1" x14ac:dyDescent="0.25">
      <c r="A31" s="236"/>
      <c r="B31" s="228"/>
      <c r="C31" s="376" t="s">
        <v>354</v>
      </c>
      <c r="D31" s="376"/>
      <c r="E31" s="376"/>
      <c r="F31" s="377"/>
      <c r="G31" s="247">
        <f>SUM(G29:G30)</f>
        <v>0</v>
      </c>
    </row>
    <row r="32" spans="1:7" ht="18" customHeight="1" thickBot="1" x14ac:dyDescent="0.25">
      <c r="A32" s="378"/>
      <c r="B32" s="379"/>
      <c r="C32" s="379"/>
      <c r="D32" s="379"/>
      <c r="E32" s="379"/>
      <c r="F32" s="379"/>
      <c r="G32" s="380"/>
    </row>
    <row r="33" spans="1:7" ht="18" customHeight="1" thickBot="1" x14ac:dyDescent="0.25">
      <c r="A33" s="221" t="s">
        <v>373</v>
      </c>
      <c r="B33" s="228"/>
      <c r="C33" s="372" t="s">
        <v>374</v>
      </c>
      <c r="D33" s="372"/>
      <c r="E33" s="372"/>
      <c r="F33" s="372"/>
      <c r="G33" s="373"/>
    </row>
    <row r="34" spans="1:7" ht="21.9" customHeight="1" x14ac:dyDescent="0.2">
      <c r="A34" s="374"/>
      <c r="B34" s="238"/>
      <c r="C34" s="388" t="s">
        <v>375</v>
      </c>
      <c r="D34" s="388"/>
      <c r="E34" s="388"/>
      <c r="F34" s="388"/>
      <c r="G34" s="389"/>
    </row>
    <row r="35" spans="1:7" ht="18" customHeight="1" x14ac:dyDescent="0.2">
      <c r="A35" s="374"/>
      <c r="B35" s="248">
        <v>1</v>
      </c>
      <c r="C35" s="254" t="s">
        <v>376</v>
      </c>
      <c r="D35" s="255">
        <v>7</v>
      </c>
      <c r="E35" s="255" t="s">
        <v>202</v>
      </c>
      <c r="F35" s="412"/>
      <c r="G35" s="256">
        <f>D35*F35</f>
        <v>0</v>
      </c>
    </row>
    <row r="36" spans="1:7" ht="21.9" customHeight="1" x14ac:dyDescent="0.2">
      <c r="A36" s="374"/>
      <c r="B36" s="257"/>
      <c r="C36" s="390" t="s">
        <v>377</v>
      </c>
      <c r="D36" s="390"/>
      <c r="E36" s="390"/>
      <c r="F36" s="390"/>
      <c r="G36" s="391"/>
    </row>
    <row r="37" spans="1:7" ht="18" customHeight="1" x14ac:dyDescent="0.2">
      <c r="A37" s="374"/>
      <c r="B37" s="248">
        <v>2</v>
      </c>
      <c r="C37" s="254" t="s">
        <v>378</v>
      </c>
      <c r="D37" s="255">
        <v>10</v>
      </c>
      <c r="E37" s="255" t="s">
        <v>202</v>
      </c>
      <c r="F37" s="412"/>
      <c r="G37" s="258">
        <f>D37*F37</f>
        <v>0</v>
      </c>
    </row>
    <row r="38" spans="1:7" ht="21.9" customHeight="1" x14ac:dyDescent="0.2">
      <c r="A38" s="374"/>
      <c r="B38" s="257"/>
      <c r="C38" s="390" t="s">
        <v>379</v>
      </c>
      <c r="D38" s="390"/>
      <c r="E38" s="390"/>
      <c r="F38" s="390"/>
      <c r="G38" s="391"/>
    </row>
    <row r="39" spans="1:7" ht="18" customHeight="1" x14ac:dyDescent="0.2">
      <c r="A39" s="374"/>
      <c r="B39" s="248">
        <v>3</v>
      </c>
      <c r="C39" s="254" t="s">
        <v>380</v>
      </c>
      <c r="D39" s="255">
        <v>14</v>
      </c>
      <c r="E39" s="255" t="s">
        <v>152</v>
      </c>
      <c r="F39" s="412"/>
      <c r="G39" s="259">
        <f>D39*F39</f>
        <v>0</v>
      </c>
    </row>
    <row r="40" spans="1:7" ht="21.9" customHeight="1" x14ac:dyDescent="0.2">
      <c r="A40" s="374"/>
      <c r="C40" s="390" t="s">
        <v>381</v>
      </c>
      <c r="D40" s="390"/>
      <c r="E40" s="390"/>
      <c r="F40" s="390"/>
      <c r="G40" s="391"/>
    </row>
    <row r="41" spans="1:7" ht="18" customHeight="1" x14ac:dyDescent="0.2">
      <c r="A41" s="374"/>
      <c r="B41" s="239">
        <v>4</v>
      </c>
      <c r="C41" s="254" t="s">
        <v>382</v>
      </c>
      <c r="D41" s="255">
        <v>1</v>
      </c>
      <c r="E41" s="255" t="s">
        <v>202</v>
      </c>
      <c r="F41" s="412"/>
      <c r="G41" s="261">
        <f>D41*F41</f>
        <v>0</v>
      </c>
    </row>
    <row r="42" spans="1:7" ht="18" customHeight="1" x14ac:dyDescent="0.2">
      <c r="A42" s="374"/>
      <c r="B42" s="239">
        <v>5</v>
      </c>
      <c r="C42" s="254" t="s">
        <v>383</v>
      </c>
      <c r="D42" s="255">
        <v>33</v>
      </c>
      <c r="E42" s="255" t="s">
        <v>202</v>
      </c>
      <c r="F42" s="412"/>
      <c r="G42" s="261">
        <f>D42*F42</f>
        <v>0</v>
      </c>
    </row>
    <row r="43" spans="1:7" ht="18" customHeight="1" thickBot="1" x14ac:dyDescent="0.25">
      <c r="A43" s="374"/>
      <c r="B43" s="239">
        <v>6</v>
      </c>
      <c r="C43" s="254" t="s">
        <v>384</v>
      </c>
      <c r="D43" s="255">
        <v>2</v>
      </c>
      <c r="E43" s="255" t="s">
        <v>202</v>
      </c>
      <c r="F43" s="412"/>
      <c r="G43" s="261">
        <f>D43*F43</f>
        <v>0</v>
      </c>
    </row>
    <row r="44" spans="1:7" ht="17.5" customHeight="1" thickBot="1" x14ac:dyDescent="0.25">
      <c r="A44" s="227"/>
      <c r="B44" s="228"/>
      <c r="C44" s="376" t="s">
        <v>354</v>
      </c>
      <c r="D44" s="376"/>
      <c r="E44" s="376"/>
      <c r="F44" s="377"/>
      <c r="G44" s="229">
        <f>SUM(G34:G43)</f>
        <v>0</v>
      </c>
    </row>
    <row r="45" spans="1:7" ht="18" customHeight="1" thickBot="1" x14ac:dyDescent="0.25">
      <c r="A45" s="378"/>
      <c r="B45" s="379"/>
      <c r="C45" s="379"/>
      <c r="D45" s="379"/>
      <c r="E45" s="379"/>
      <c r="F45" s="379"/>
      <c r="G45" s="380"/>
    </row>
    <row r="46" spans="1:7" ht="18" customHeight="1" thickBot="1" x14ac:dyDescent="0.25">
      <c r="A46" s="221" t="s">
        <v>385</v>
      </c>
      <c r="B46" s="228"/>
      <c r="C46" s="372" t="s">
        <v>386</v>
      </c>
      <c r="D46" s="372"/>
      <c r="E46" s="372"/>
      <c r="F46" s="372"/>
      <c r="G46" s="373"/>
    </row>
    <row r="47" spans="1:7" ht="21.9" customHeight="1" x14ac:dyDescent="0.2">
      <c r="A47" s="383"/>
      <c r="B47" s="257"/>
      <c r="C47" s="384" t="s">
        <v>387</v>
      </c>
      <c r="D47" s="384"/>
      <c r="E47" s="384"/>
      <c r="F47" s="384"/>
      <c r="G47" s="385"/>
    </row>
    <row r="48" spans="1:7" ht="18" customHeight="1" x14ac:dyDescent="0.2">
      <c r="A48" s="374"/>
      <c r="B48" s="248">
        <v>1</v>
      </c>
      <c r="C48" s="249" t="s">
        <v>388</v>
      </c>
      <c r="D48" s="250">
        <v>25</v>
      </c>
      <c r="E48" s="250" t="s">
        <v>152</v>
      </c>
      <c r="F48" s="412"/>
      <c r="G48" s="262">
        <f>D48*F48</f>
        <v>0</v>
      </c>
    </row>
    <row r="49" spans="1:8" ht="18" customHeight="1" x14ac:dyDescent="0.2">
      <c r="A49" s="374"/>
      <c r="B49" s="248">
        <v>2</v>
      </c>
      <c r="C49" s="249" t="s">
        <v>389</v>
      </c>
      <c r="D49" s="250">
        <v>2</v>
      </c>
      <c r="E49" s="250" t="s">
        <v>152</v>
      </c>
      <c r="F49" s="412"/>
      <c r="G49" s="262">
        <f>D49*F49</f>
        <v>0</v>
      </c>
    </row>
    <row r="50" spans="1:8" ht="18" customHeight="1" thickBot="1" x14ac:dyDescent="0.25">
      <c r="A50" s="374"/>
      <c r="B50" s="248">
        <v>3</v>
      </c>
      <c r="C50" s="249" t="s">
        <v>390</v>
      </c>
      <c r="D50" s="250">
        <v>1</v>
      </c>
      <c r="E50" s="250" t="s">
        <v>152</v>
      </c>
      <c r="F50" s="412"/>
      <c r="G50" s="262">
        <f>D50*F50</f>
        <v>0</v>
      </c>
    </row>
    <row r="51" spans="1:8" ht="18" customHeight="1" thickBot="1" x14ac:dyDescent="0.25">
      <c r="A51" s="227"/>
      <c r="B51" s="228"/>
      <c r="C51" s="376" t="s">
        <v>354</v>
      </c>
      <c r="D51" s="376"/>
      <c r="E51" s="376"/>
      <c r="F51" s="377"/>
      <c r="G51" s="229">
        <f>SUM(G48:G50)</f>
        <v>0</v>
      </c>
    </row>
    <row r="52" spans="1:8" ht="18" customHeight="1" thickBot="1" x14ac:dyDescent="0.25">
      <c r="A52" s="369"/>
      <c r="B52" s="370"/>
      <c r="C52" s="370"/>
      <c r="D52" s="370"/>
      <c r="E52" s="370"/>
      <c r="F52" s="370"/>
      <c r="G52" s="371"/>
    </row>
    <row r="53" spans="1:8" ht="18" customHeight="1" thickBot="1" x14ac:dyDescent="0.25">
      <c r="A53" s="221" t="s">
        <v>391</v>
      </c>
      <c r="B53" s="228"/>
      <c r="C53" s="372" t="s">
        <v>392</v>
      </c>
      <c r="D53" s="372"/>
      <c r="E53" s="372"/>
      <c r="F53" s="372"/>
      <c r="G53" s="373"/>
    </row>
    <row r="54" spans="1:8" ht="21.9" customHeight="1" x14ac:dyDescent="0.2">
      <c r="A54" s="383"/>
      <c r="B54" s="263"/>
      <c r="C54" s="384" t="s">
        <v>393</v>
      </c>
      <c r="D54" s="384"/>
      <c r="E54" s="384"/>
      <c r="F54" s="384"/>
      <c r="G54" s="385"/>
    </row>
    <row r="55" spans="1:8" ht="18" customHeight="1" x14ac:dyDescent="0.2">
      <c r="A55" s="374"/>
      <c r="B55" s="264">
        <v>1</v>
      </c>
      <c r="C55" s="265" t="s">
        <v>394</v>
      </c>
      <c r="D55" s="266">
        <v>2</v>
      </c>
      <c r="E55" s="267" t="s">
        <v>152</v>
      </c>
      <c r="F55" s="412"/>
      <c r="G55" s="268">
        <f>D55*F55</f>
        <v>0</v>
      </c>
    </row>
    <row r="56" spans="1:8" ht="18" customHeight="1" x14ac:dyDescent="0.2">
      <c r="A56" s="374"/>
      <c r="B56" s="264">
        <v>2</v>
      </c>
      <c r="C56" s="265" t="s">
        <v>395</v>
      </c>
      <c r="D56" s="269">
        <v>1</v>
      </c>
      <c r="E56" s="270" t="s">
        <v>202</v>
      </c>
      <c r="F56" s="412"/>
      <c r="G56" s="271">
        <f t="shared" ref="G56:G64" si="0">D56*F56</f>
        <v>0</v>
      </c>
      <c r="H56" s="272"/>
    </row>
    <row r="57" spans="1:8" ht="18" customHeight="1" x14ac:dyDescent="0.2">
      <c r="A57" s="374"/>
      <c r="B57" s="225">
        <v>3</v>
      </c>
      <c r="C57" s="254" t="s">
        <v>396</v>
      </c>
      <c r="D57" s="255">
        <v>1</v>
      </c>
      <c r="E57" s="270" t="s">
        <v>202</v>
      </c>
      <c r="F57" s="412"/>
      <c r="G57" s="246">
        <f t="shared" si="0"/>
        <v>0</v>
      </c>
    </row>
    <row r="58" spans="1:8" ht="18" customHeight="1" x14ac:dyDescent="0.2">
      <c r="A58" s="374"/>
      <c r="B58" s="264">
        <v>4</v>
      </c>
      <c r="C58" s="265" t="s">
        <v>397</v>
      </c>
      <c r="D58" s="266">
        <v>2</v>
      </c>
      <c r="E58" s="267" t="s">
        <v>152</v>
      </c>
      <c r="F58" s="412"/>
      <c r="G58" s="268">
        <f>D58*F58</f>
        <v>0</v>
      </c>
    </row>
    <row r="59" spans="1:8" ht="18" customHeight="1" x14ac:dyDescent="0.2">
      <c r="A59" s="374"/>
      <c r="B59" s="264">
        <v>5</v>
      </c>
      <c r="C59" s="265" t="s">
        <v>398</v>
      </c>
      <c r="D59" s="269">
        <v>1</v>
      </c>
      <c r="E59" s="270" t="s">
        <v>202</v>
      </c>
      <c r="F59" s="412"/>
      <c r="G59" s="271">
        <f>D59*F59</f>
        <v>0</v>
      </c>
      <c r="H59" s="272"/>
    </row>
    <row r="60" spans="1:8" ht="18" customHeight="1" x14ac:dyDescent="0.2">
      <c r="A60" s="374"/>
      <c r="B60" s="225">
        <v>6</v>
      </c>
      <c r="C60" s="254" t="s">
        <v>399</v>
      </c>
      <c r="D60" s="255">
        <v>1</v>
      </c>
      <c r="E60" s="270" t="s">
        <v>202</v>
      </c>
      <c r="F60" s="412"/>
      <c r="G60" s="273">
        <f>D60*F60</f>
        <v>0</v>
      </c>
    </row>
    <row r="61" spans="1:8" ht="21.9" customHeight="1" x14ac:dyDescent="0.2">
      <c r="A61" s="374"/>
      <c r="B61" s="230"/>
      <c r="C61" s="386" t="s">
        <v>400</v>
      </c>
      <c r="D61" s="386"/>
      <c r="E61" s="386"/>
      <c r="F61" s="386"/>
      <c r="G61" s="387"/>
    </row>
    <row r="62" spans="1:8" ht="18" customHeight="1" x14ac:dyDescent="0.2">
      <c r="A62" s="374"/>
      <c r="B62" s="225">
        <v>7</v>
      </c>
      <c r="C62" s="274" t="s">
        <v>401</v>
      </c>
      <c r="D62" s="269">
        <v>2</v>
      </c>
      <c r="E62" s="270" t="s">
        <v>202</v>
      </c>
      <c r="F62" s="412"/>
      <c r="G62" s="275">
        <f t="shared" si="0"/>
        <v>0</v>
      </c>
      <c r="H62" s="272"/>
    </row>
    <row r="63" spans="1:8" ht="18" customHeight="1" x14ac:dyDescent="0.2">
      <c r="A63" s="374"/>
      <c r="B63" s="225">
        <v>8</v>
      </c>
      <c r="C63" s="249" t="s">
        <v>402</v>
      </c>
      <c r="D63" s="255">
        <v>4</v>
      </c>
      <c r="E63" s="270" t="s">
        <v>202</v>
      </c>
      <c r="F63" s="412"/>
      <c r="G63" s="276">
        <f t="shared" si="0"/>
        <v>0</v>
      </c>
    </row>
    <row r="64" spans="1:8" ht="18" customHeight="1" x14ac:dyDescent="0.2">
      <c r="A64" s="374"/>
      <c r="B64" s="225">
        <v>9</v>
      </c>
      <c r="C64" s="249" t="s">
        <v>403</v>
      </c>
      <c r="D64" s="255">
        <v>2</v>
      </c>
      <c r="E64" s="270" t="s">
        <v>202</v>
      </c>
      <c r="F64" s="412"/>
      <c r="G64" s="276">
        <f t="shared" si="0"/>
        <v>0</v>
      </c>
    </row>
    <row r="65" spans="1:8" ht="18" customHeight="1" x14ac:dyDescent="0.2">
      <c r="A65" s="374"/>
      <c r="B65" s="225">
        <v>10</v>
      </c>
      <c r="C65" s="274" t="s">
        <v>404</v>
      </c>
      <c r="D65" s="269">
        <v>2</v>
      </c>
      <c r="E65" s="270" t="s">
        <v>202</v>
      </c>
      <c r="F65" s="412"/>
      <c r="G65" s="275">
        <f>D65*F65</f>
        <v>0</v>
      </c>
      <c r="H65" s="272"/>
    </row>
    <row r="66" spans="1:8" ht="18" customHeight="1" x14ac:dyDescent="0.2">
      <c r="A66" s="374"/>
      <c r="B66" s="225">
        <v>11</v>
      </c>
      <c r="C66" s="249" t="s">
        <v>405</v>
      </c>
      <c r="D66" s="255">
        <v>4</v>
      </c>
      <c r="E66" s="270" t="s">
        <v>202</v>
      </c>
      <c r="F66" s="412"/>
      <c r="G66" s="276">
        <f>D66*F66</f>
        <v>0</v>
      </c>
    </row>
    <row r="67" spans="1:8" ht="18" customHeight="1" thickBot="1" x14ac:dyDescent="0.25">
      <c r="A67" s="374"/>
      <c r="B67" s="225">
        <v>12</v>
      </c>
      <c r="C67" s="249" t="s">
        <v>406</v>
      </c>
      <c r="D67" s="255">
        <v>2</v>
      </c>
      <c r="E67" s="270" t="s">
        <v>202</v>
      </c>
      <c r="F67" s="412"/>
      <c r="G67" s="276">
        <f>D67*F67</f>
        <v>0</v>
      </c>
    </row>
    <row r="68" spans="1:8" ht="18" customHeight="1" thickBot="1" x14ac:dyDescent="0.25">
      <c r="A68" s="236"/>
      <c r="B68" s="228"/>
      <c r="C68" s="376" t="s">
        <v>354</v>
      </c>
      <c r="D68" s="376"/>
      <c r="E68" s="376"/>
      <c r="F68" s="377"/>
      <c r="G68" s="277">
        <f>SUM(G55:G67)</f>
        <v>0</v>
      </c>
    </row>
    <row r="69" spans="1:8" ht="18" customHeight="1" thickBot="1" x14ac:dyDescent="0.25">
      <c r="A69" s="369"/>
      <c r="B69" s="370"/>
      <c r="C69" s="370"/>
      <c r="D69" s="370"/>
      <c r="E69" s="370"/>
      <c r="F69" s="370"/>
      <c r="G69" s="371"/>
    </row>
    <row r="70" spans="1:8" ht="18" customHeight="1" thickBot="1" x14ac:dyDescent="0.25">
      <c r="A70" s="221" t="s">
        <v>407</v>
      </c>
      <c r="B70" s="228"/>
      <c r="C70" s="372" t="s">
        <v>408</v>
      </c>
      <c r="D70" s="372"/>
      <c r="E70" s="372"/>
      <c r="F70" s="372"/>
      <c r="G70" s="373"/>
    </row>
    <row r="71" spans="1:8" ht="18" customHeight="1" x14ac:dyDescent="0.2">
      <c r="A71" s="374"/>
      <c r="B71" s="264">
        <v>1</v>
      </c>
      <c r="C71" s="249" t="s">
        <v>409</v>
      </c>
      <c r="D71" s="250">
        <f>SUM(D35)</f>
        <v>7</v>
      </c>
      <c r="E71" s="250" t="s">
        <v>202</v>
      </c>
      <c r="F71" s="412"/>
      <c r="G71" s="278">
        <f t="shared" ref="G71:G77" si="1">D71*F71</f>
        <v>0</v>
      </c>
    </row>
    <row r="72" spans="1:8" s="281" customFormat="1" ht="18" customHeight="1" x14ac:dyDescent="0.2">
      <c r="A72" s="374"/>
      <c r="B72" s="264">
        <v>2</v>
      </c>
      <c r="C72" s="279" t="s">
        <v>410</v>
      </c>
      <c r="D72" s="250">
        <v>2</v>
      </c>
      <c r="E72" s="250" t="s">
        <v>202</v>
      </c>
      <c r="F72" s="412"/>
      <c r="G72" s="280">
        <f t="shared" si="1"/>
        <v>0</v>
      </c>
    </row>
    <row r="73" spans="1:8" ht="18" customHeight="1" x14ac:dyDescent="0.2">
      <c r="A73" s="374"/>
      <c r="B73" s="264">
        <v>3</v>
      </c>
      <c r="C73" s="254" t="s">
        <v>411</v>
      </c>
      <c r="D73" s="255">
        <v>2</v>
      </c>
      <c r="E73" s="270" t="s">
        <v>202</v>
      </c>
      <c r="F73" s="412"/>
      <c r="G73" s="282">
        <f t="shared" si="1"/>
        <v>0</v>
      </c>
    </row>
    <row r="74" spans="1:8" ht="18" customHeight="1" x14ac:dyDescent="0.2">
      <c r="A74" s="374"/>
      <c r="B74" s="264">
        <v>4</v>
      </c>
      <c r="C74" s="254" t="s">
        <v>412</v>
      </c>
      <c r="D74" s="255">
        <v>18</v>
      </c>
      <c r="E74" s="270" t="s">
        <v>202</v>
      </c>
      <c r="F74" s="412"/>
      <c r="G74" s="262">
        <f t="shared" si="1"/>
        <v>0</v>
      </c>
    </row>
    <row r="75" spans="1:8" ht="18" customHeight="1" x14ac:dyDescent="0.2">
      <c r="A75" s="374"/>
      <c r="B75" s="264">
        <v>5</v>
      </c>
      <c r="C75" s="254" t="s">
        <v>413</v>
      </c>
      <c r="D75" s="255">
        <v>2</v>
      </c>
      <c r="E75" s="270" t="s">
        <v>414</v>
      </c>
      <c r="F75" s="412"/>
      <c r="G75" s="262">
        <f t="shared" si="1"/>
        <v>0</v>
      </c>
    </row>
    <row r="76" spans="1:8" ht="18" customHeight="1" x14ac:dyDescent="0.2">
      <c r="A76" s="374"/>
      <c r="B76" s="264">
        <v>6</v>
      </c>
      <c r="C76" s="254" t="s">
        <v>415</v>
      </c>
      <c r="D76" s="283">
        <v>4</v>
      </c>
      <c r="E76" s="284" t="s">
        <v>414</v>
      </c>
      <c r="F76" s="412"/>
      <c r="G76" s="262">
        <f t="shared" si="1"/>
        <v>0</v>
      </c>
    </row>
    <row r="77" spans="1:8" ht="18" customHeight="1" thickBot="1" x14ac:dyDescent="0.25">
      <c r="A77" s="375"/>
      <c r="B77" s="264">
        <v>7</v>
      </c>
      <c r="C77" s="254" t="s">
        <v>416</v>
      </c>
      <c r="D77" s="283">
        <v>4</v>
      </c>
      <c r="E77" s="284" t="s">
        <v>414</v>
      </c>
      <c r="F77" s="412"/>
      <c r="G77" s="240">
        <f t="shared" si="1"/>
        <v>0</v>
      </c>
    </row>
    <row r="78" spans="1:8" s="285" customFormat="1" ht="18" customHeight="1" thickBot="1" x14ac:dyDescent="0.25">
      <c r="A78" s="236"/>
      <c r="B78" s="228"/>
      <c r="C78" s="376" t="s">
        <v>354</v>
      </c>
      <c r="D78" s="376"/>
      <c r="E78" s="376"/>
      <c r="F78" s="377"/>
      <c r="G78" s="229">
        <f>SUM(G71:G77)</f>
        <v>0</v>
      </c>
    </row>
    <row r="79" spans="1:8" ht="18" customHeight="1" thickBot="1" x14ac:dyDescent="0.25">
      <c r="A79" s="378"/>
      <c r="B79" s="379"/>
      <c r="C79" s="379"/>
      <c r="D79" s="379"/>
      <c r="E79" s="379"/>
      <c r="F79" s="379"/>
      <c r="G79" s="380"/>
    </row>
    <row r="80" spans="1:8" ht="18" customHeight="1" thickBot="1" x14ac:dyDescent="0.25">
      <c r="A80" s="227"/>
      <c r="B80" s="228"/>
      <c r="C80" s="381" t="s">
        <v>417</v>
      </c>
      <c r="D80" s="381"/>
      <c r="E80" s="381"/>
      <c r="F80" s="382"/>
      <c r="G80" s="286">
        <f>SUM(G9,G16,G22,G26,G31,G44,G51,G68,G78)</f>
        <v>0</v>
      </c>
    </row>
  </sheetData>
  <mergeCells count="54">
    <mergeCell ref="C6:G6"/>
    <mergeCell ref="A1:B5"/>
    <mergeCell ref="C1:F1"/>
    <mergeCell ref="C2:G2"/>
    <mergeCell ref="C3:G3"/>
    <mergeCell ref="C4:F4"/>
    <mergeCell ref="A17:G17"/>
    <mergeCell ref="A7:A8"/>
    <mergeCell ref="D7:D8"/>
    <mergeCell ref="E7:E8"/>
    <mergeCell ref="F7:F8"/>
    <mergeCell ref="G7:G8"/>
    <mergeCell ref="C9:F9"/>
    <mergeCell ref="A10:G10"/>
    <mergeCell ref="C11:G11"/>
    <mergeCell ref="A12:A15"/>
    <mergeCell ref="C12:G12"/>
    <mergeCell ref="C16:F16"/>
    <mergeCell ref="A32:G32"/>
    <mergeCell ref="C18:G18"/>
    <mergeCell ref="A19:A21"/>
    <mergeCell ref="C19:G19"/>
    <mergeCell ref="C22:F22"/>
    <mergeCell ref="A23:G23"/>
    <mergeCell ref="C24:G24"/>
    <mergeCell ref="C26:F26"/>
    <mergeCell ref="A27:G27"/>
    <mergeCell ref="C28:G28"/>
    <mergeCell ref="A29:A30"/>
    <mergeCell ref="C31:F31"/>
    <mergeCell ref="C51:F51"/>
    <mergeCell ref="C33:G33"/>
    <mergeCell ref="A34:A43"/>
    <mergeCell ref="C34:G34"/>
    <mergeCell ref="C36:G36"/>
    <mergeCell ref="C38:G38"/>
    <mergeCell ref="C40:G40"/>
    <mergeCell ref="C44:F44"/>
    <mergeCell ref="A45:G45"/>
    <mergeCell ref="C46:G46"/>
    <mergeCell ref="A47:A50"/>
    <mergeCell ref="C47:G47"/>
    <mergeCell ref="C80:F80"/>
    <mergeCell ref="A52:G52"/>
    <mergeCell ref="C53:G53"/>
    <mergeCell ref="A54:A67"/>
    <mergeCell ref="C54:G54"/>
    <mergeCell ref="C61:G61"/>
    <mergeCell ref="C68:F68"/>
    <mergeCell ref="A69:G69"/>
    <mergeCell ref="C70:G70"/>
    <mergeCell ref="A71:A77"/>
    <mergeCell ref="C78:F78"/>
    <mergeCell ref="A79:G79"/>
  </mergeCells>
  <pageMargins left="0.35433070866141736" right="0.15748031496062992" top="0.31496062992125984" bottom="0.51181102362204722" header="0.15748031496062992" footer="0.31496062992125984"/>
  <pageSetup paperSize="9" scale="6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49</vt:i4>
      </vt:variant>
    </vt:vector>
  </HeadingPairs>
  <TitlesOfParts>
    <vt:vector size="55" baseType="lpstr">
      <vt:lpstr>Pokyny pro vyplnění</vt:lpstr>
      <vt:lpstr>Stavba</vt:lpstr>
      <vt:lpstr>VzorPolozky</vt:lpstr>
      <vt:lpstr>položkový rozpočet - stavba</vt:lpstr>
      <vt:lpstr>dílčí Elektro rek</vt:lpstr>
      <vt:lpstr>dílčí Elektro položkový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'položkový rozpočet - stavba'!Názvy_tisku</vt:lpstr>
      <vt:lpstr>oadresa</vt:lpstr>
      <vt:lpstr>Stavba!Objednatel</vt:lpstr>
      <vt:lpstr>Stavba!Objekt</vt:lpstr>
      <vt:lpstr>'dílčí Elektro položkový'!Oblast_tisku</vt:lpstr>
      <vt:lpstr>'položkový rozpočet - stavba'!Oblast_tisku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Petr Laštůvka</cp:lastModifiedBy>
  <cp:lastPrinted>2019-03-19T12:27:02Z</cp:lastPrinted>
  <dcterms:created xsi:type="dcterms:W3CDTF">2009-04-08T07:15:50Z</dcterms:created>
  <dcterms:modified xsi:type="dcterms:W3CDTF">2024-05-13T09:37:50Z</dcterms:modified>
</cp:coreProperties>
</file>